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rge Luis\UNED\Teletrabajo\2020\COMIEX\Formularios\"/>
    </mc:Choice>
  </mc:AlternateContent>
  <xr:revisionPtr revIDLastSave="0" documentId="13_ncr:1_{ACEECFD7-7F8F-4047-854E-9EBC526FABAF}" xr6:coauthVersionLast="45" xr6:coauthVersionMax="45" xr10:uidLastSave="{00000000-0000-0000-0000-000000000000}"/>
  <bookViews>
    <workbookView xWindow="-108" yWindow="-108" windowWidth="23256" windowHeight="12576" tabRatio="602" xr2:uid="{00000000-000D-0000-FFFF-FFFF00000000}"/>
  </bookViews>
  <sheets>
    <sheet name="Índice" sheetId="66" r:id="rId1"/>
    <sheet name="Resumen Presupuesto" sheetId="60" r:id="rId2"/>
    <sheet name="Detalle de Ingresos" sheetId="64" r:id="rId3"/>
    <sheet name="Beneficio cualitativo" sheetId="69" r:id="rId4"/>
    <sheet name="Remuneraciones" sheetId="62" r:id="rId5"/>
    <sheet name="Alquiler, Servicios y Bienes" sheetId="65" r:id="rId6"/>
    <sheet name="Escala Salarial" sheetId="68" state="hidden" r:id="rId7"/>
    <sheet name="Sistematización" sheetId="61" state="hidden" r:id="rId8"/>
    <sheet name="Presupuesto 2019" sheetId="59" state="hidden" r:id="rId9"/>
    <sheet name="Hoja1" sheetId="63" state="hidden" r:id="rId10"/>
  </sheets>
  <definedNames>
    <definedName name="_xlnm._FilterDatabase" localSheetId="1" hidden="1">'Resumen Presupuesto'!$A$5:$B$7</definedName>
    <definedName name="_xlnm.Print_Area" localSheetId="8">'Presupuesto 2019'!$A$1:$D$117</definedName>
    <definedName name="_xlnm.Print_Area" localSheetId="1">'Resumen Presupuesto'!$A$1:$D$29</definedName>
  </definedNames>
  <calcPr calcId="191029"/>
</workbook>
</file>

<file path=xl/calcChain.xml><?xml version="1.0" encoding="utf-8"?>
<calcChain xmlns="http://schemas.openxmlformats.org/spreadsheetml/2006/main">
  <c r="C10" i="64" l="1"/>
  <c r="O21" i="64"/>
  <c r="C21" i="64"/>
  <c r="O19" i="64"/>
  <c r="O8" i="64"/>
  <c r="F32" i="61" l="1"/>
  <c r="F31" i="61"/>
  <c r="F30" i="61"/>
  <c r="F29" i="61"/>
  <c r="C24" i="60" l="1"/>
  <c r="C25" i="60"/>
  <c r="C26" i="60"/>
  <c r="C27" i="60"/>
  <c r="C28" i="60"/>
  <c r="C29" i="60"/>
  <c r="F32" i="65"/>
  <c r="F29" i="65"/>
  <c r="F23" i="65"/>
  <c r="F19" i="65"/>
  <c r="F11" i="65"/>
  <c r="F9" i="65"/>
  <c r="F5" i="65"/>
  <c r="C23" i="60" s="1"/>
  <c r="B24" i="60"/>
  <c r="E9" i="65"/>
  <c r="E34" i="65"/>
  <c r="E33" i="65"/>
  <c r="E32" i="65" s="1"/>
  <c r="B29" i="60" s="1"/>
  <c r="E31" i="65"/>
  <c r="E30" i="65"/>
  <c r="E29" i="65" s="1"/>
  <c r="B28" i="60" s="1"/>
  <c r="E28" i="65"/>
  <c r="E27" i="65"/>
  <c r="E26" i="65"/>
  <c r="E25" i="65"/>
  <c r="E24" i="65"/>
  <c r="E23" i="65" s="1"/>
  <c r="B27" i="60" s="1"/>
  <c r="E22" i="65"/>
  <c r="E21" i="65"/>
  <c r="E20" i="65"/>
  <c r="E19" i="65" s="1"/>
  <c r="B26" i="60" s="1"/>
  <c r="E18" i="65"/>
  <c r="E17" i="65"/>
  <c r="E16" i="65"/>
  <c r="E15" i="65"/>
  <c r="E14" i="65"/>
  <c r="E13" i="65"/>
  <c r="E12" i="65"/>
  <c r="E11" i="65" s="1"/>
  <c r="B25" i="60" s="1"/>
  <c r="E10" i="65"/>
  <c r="E7" i="65"/>
  <c r="E8" i="65"/>
  <c r="E6" i="65"/>
  <c r="E5" i="65" s="1"/>
  <c r="B23" i="60" s="1"/>
  <c r="E6" i="62" l="1"/>
  <c r="F6" i="62" s="1"/>
  <c r="G6" i="62" s="1"/>
  <c r="E7" i="62"/>
  <c r="F7" i="62" s="1"/>
  <c r="E8" i="62"/>
  <c r="F8" i="62" s="1"/>
  <c r="G8" i="62" s="1"/>
  <c r="E9" i="62"/>
  <c r="F9" i="62" s="1"/>
  <c r="G9" i="62" s="1"/>
  <c r="E10" i="62"/>
  <c r="F10" i="62" s="1"/>
  <c r="G10" i="62" s="1"/>
  <c r="E11" i="62"/>
  <c r="F11" i="62" s="1"/>
  <c r="G11" i="62" s="1"/>
  <c r="E12" i="62"/>
  <c r="F12" i="62" s="1"/>
  <c r="G12" i="62" s="1"/>
  <c r="E13" i="62"/>
  <c r="F13" i="62" s="1"/>
  <c r="G13" i="62" s="1"/>
  <c r="H14" i="62"/>
  <c r="C22" i="60" s="1"/>
  <c r="C20" i="60" s="1"/>
  <c r="F14" i="62" l="1"/>
  <c r="G7" i="62"/>
  <c r="G14" i="62" s="1"/>
  <c r="B22" i="60" s="1"/>
  <c r="B20" i="60" s="1"/>
  <c r="C13" i="60"/>
  <c r="N21" i="64"/>
  <c r="M21" i="64"/>
  <c r="L21" i="64"/>
  <c r="K21" i="64"/>
  <c r="J21" i="64"/>
  <c r="I21" i="64"/>
  <c r="H21" i="64"/>
  <c r="G21" i="64"/>
  <c r="F21" i="64"/>
  <c r="E21" i="64"/>
  <c r="D21" i="64"/>
  <c r="O20" i="64"/>
  <c r="C17" i="60" s="1"/>
  <c r="O18" i="64"/>
  <c r="C16" i="60" s="1"/>
  <c r="O17" i="64"/>
  <c r="C15" i="60" s="1"/>
  <c r="O16" i="64"/>
  <c r="C14" i="60" s="1"/>
  <c r="O15" i="64"/>
  <c r="D10" i="64"/>
  <c r="E10" i="64"/>
  <c r="F10" i="64"/>
  <c r="G10" i="64"/>
  <c r="H10" i="64"/>
  <c r="I10" i="64"/>
  <c r="J10" i="64"/>
  <c r="K10" i="64"/>
  <c r="L10" i="64"/>
  <c r="M10" i="64"/>
  <c r="N10" i="64"/>
  <c r="O5" i="64"/>
  <c r="B14" i="60" s="1"/>
  <c r="O6" i="64"/>
  <c r="B15" i="60" s="1"/>
  <c r="O7" i="64"/>
  <c r="B16" i="60" s="1"/>
  <c r="O9" i="64"/>
  <c r="B17" i="60" s="1"/>
  <c r="O4" i="64"/>
  <c r="O10" i="64" s="1"/>
  <c r="B13" i="60" l="1"/>
  <c r="B11" i="60"/>
  <c r="C11" i="60"/>
  <c r="D13" i="60" l="1"/>
  <c r="D14" i="60"/>
  <c r="D15" i="60"/>
  <c r="D16" i="60"/>
  <c r="D17" i="60"/>
  <c r="D18" i="60"/>
  <c r="D19" i="60"/>
  <c r="D11" i="60"/>
  <c r="C16" i="59"/>
  <c r="C15" i="59"/>
  <c r="D40" i="59"/>
  <c r="D39" i="59"/>
  <c r="D49" i="59"/>
  <c r="D101" i="59"/>
  <c r="D100" i="59"/>
  <c r="D99" i="59"/>
  <c r="D29" i="59"/>
  <c r="D103" i="59"/>
  <c r="D48" i="59"/>
  <c r="D45" i="59"/>
  <c r="D47" i="59"/>
  <c r="D46" i="59"/>
  <c r="D44" i="59"/>
  <c r="D43" i="59"/>
  <c r="D42" i="59"/>
  <c r="D41" i="59"/>
  <c r="D38" i="59"/>
  <c r="D37" i="59"/>
  <c r="D36" i="59"/>
  <c r="D35" i="59"/>
  <c r="D13" i="59"/>
  <c r="C40" i="59"/>
  <c r="C39" i="59"/>
  <c r="C46" i="59"/>
  <c r="C45" i="59"/>
  <c r="C56" i="59"/>
  <c r="C25" i="59"/>
  <c r="C42" i="59"/>
  <c r="C83" i="59"/>
  <c r="C82" i="59"/>
  <c r="C86" i="59"/>
  <c r="C52" i="59"/>
  <c r="C66" i="59"/>
  <c r="C70" i="59"/>
  <c r="C78" i="59"/>
  <c r="C89" i="59"/>
  <c r="C47" i="59"/>
  <c r="C33" i="59"/>
  <c r="C31" i="59"/>
  <c r="C95" i="59"/>
  <c r="C94" i="59"/>
  <c r="C77" i="59"/>
  <c r="C76" i="59"/>
  <c r="C49" i="59"/>
  <c r="C48" i="59"/>
  <c r="C44" i="59"/>
  <c r="C43" i="59"/>
  <c r="C41" i="59"/>
  <c r="C101" i="59"/>
  <c r="C100" i="59"/>
  <c r="C99" i="59"/>
  <c r="C36" i="59"/>
  <c r="C35" i="59"/>
  <c r="C38" i="59"/>
  <c r="C37" i="59"/>
  <c r="D25" i="59"/>
  <c r="D76" i="59"/>
  <c r="D66" i="59"/>
  <c r="D56" i="59"/>
  <c r="D86" i="59"/>
  <c r="D83" i="59"/>
  <c r="D82" i="59"/>
  <c r="D70" i="59"/>
  <c r="D89" i="59"/>
  <c r="D95" i="59"/>
  <c r="D94" i="59"/>
  <c r="D78" i="59"/>
  <c r="D52" i="59"/>
  <c r="D58" i="59"/>
  <c r="D51" i="59"/>
  <c r="C64" i="59"/>
  <c r="C63" i="59"/>
  <c r="C61" i="59"/>
  <c r="C58" i="59"/>
  <c r="C51" i="59"/>
  <c r="C29" i="59"/>
  <c r="C62" i="59"/>
  <c r="C13" i="59"/>
  <c r="C103" i="59"/>
  <c r="D104" i="59"/>
  <c r="D106" i="59"/>
  <c r="D105" i="59"/>
  <c r="D29" i="60" l="1"/>
  <c r="D23" i="60"/>
  <c r="D24" i="60"/>
  <c r="D25" i="60"/>
  <c r="D27" i="60"/>
  <c r="D26" i="60"/>
  <c r="D28" i="60" l="1"/>
  <c r="D22" i="60" l="1"/>
  <c r="D20" i="6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Lisseth Chaves Montero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Lisseth Chaves Montero:</t>
        </r>
        <r>
          <rPr>
            <sz val="9"/>
            <color indexed="81"/>
            <rFont val="Tahoma"/>
            <family val="2"/>
          </rPr>
          <t xml:space="preserve">
Colocar en casilla 18-19-20 y 21 según corresponda monto estimado de captaciones para el año a presupuestar </t>
        </r>
      </text>
    </comment>
    <comment ref="C2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Lisseth Chaves Montero:</t>
        </r>
        <r>
          <rPr>
            <sz val="9"/>
            <color indexed="81"/>
            <rFont val="Tahoma"/>
            <family val="2"/>
          </rPr>
          <t xml:space="preserve">
colocar aquí el disponible a Diciembre 2019</t>
        </r>
      </text>
    </comment>
    <comment ref="C3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Lisseth Chaves Montero:</t>
        </r>
        <r>
          <rPr>
            <sz val="9"/>
            <color indexed="81"/>
            <rFont val="Tahoma"/>
            <family val="2"/>
          </rPr>
          <t xml:space="preserve">
colocar aquí suma de salarios brutos que se estima pagar este año.</t>
        </r>
      </text>
    </comment>
  </commentList>
</comments>
</file>

<file path=xl/sharedStrings.xml><?xml version="1.0" encoding="utf-8"?>
<sst xmlns="http://schemas.openxmlformats.org/spreadsheetml/2006/main" count="703" uniqueCount="531">
  <si>
    <t xml:space="preserve"> </t>
  </si>
  <si>
    <t>Descripción</t>
  </si>
  <si>
    <t>Partida</t>
  </si>
  <si>
    <t>SERVICIOS</t>
  </si>
  <si>
    <t>SERVICIOS COMERCIALES Y FINANCIEROS</t>
  </si>
  <si>
    <t>SERVICIOS DE GESTION Y APOYO</t>
  </si>
  <si>
    <t>GASTOS DE VIAJE Y DE TRANSPORTE</t>
  </si>
  <si>
    <t>CAPACITACION Y PROTOCOLO</t>
  </si>
  <si>
    <t>MATERIALES Y SUMINISTROS</t>
  </si>
  <si>
    <t>BIENES DURADEROS</t>
  </si>
  <si>
    <t>La firma responsable garantiza que la elaboraciòn del presupuesto se ha realizado  con la debida justificaciòn</t>
  </si>
  <si>
    <t>de las partidas que lo conforman.</t>
  </si>
  <si>
    <t>TOTAL EGRESOS</t>
  </si>
  <si>
    <t>Actividades de capacitación</t>
  </si>
  <si>
    <t>REMUNERACIONES</t>
  </si>
  <si>
    <t>Publicidad y Propaganda</t>
  </si>
  <si>
    <t>Combustibles y lubricantes</t>
  </si>
  <si>
    <t>Equipo y Programas de Cómputo</t>
  </si>
  <si>
    <t>ALQUILERES</t>
  </si>
  <si>
    <t xml:space="preserve">                          FUNDACION PARA LA </t>
  </si>
  <si>
    <t xml:space="preserve">                         PROMOCION Y EDUCACION</t>
  </si>
  <si>
    <t xml:space="preserve">                         A DISTANCIA.</t>
  </si>
  <si>
    <t>TOTAL INGRESOS</t>
  </si>
  <si>
    <t>Sueldos para cargos fijos</t>
  </si>
  <si>
    <t>Décimo tercer mes (8,33%)</t>
  </si>
  <si>
    <t>Vacaciones (4.17%)</t>
  </si>
  <si>
    <t>Prestaciones Legales  - Cesantía  (5,33%)</t>
  </si>
  <si>
    <t>Contrib. Patronal al  I.M.A.S. (0,50%)</t>
  </si>
  <si>
    <t>Contrib. Patr. Fdo.Desarr.Soc. y Asig.Fam.(IMAS) (5,00%)</t>
  </si>
  <si>
    <t>Contrib. Patronal al  Bco.Popular (0,5%)</t>
  </si>
  <si>
    <t>Fondo complementario de pensión obligatoria (0,50%)</t>
  </si>
  <si>
    <t>Fondo de Capitalización Laboral (3,00%)</t>
  </si>
  <si>
    <t>Impresión, encuadernación y otros</t>
  </si>
  <si>
    <t>Servicios en Ciencias Economicas y Sociales (Serv.Prof.)</t>
  </si>
  <si>
    <t>Transporte dentro del país</t>
  </si>
  <si>
    <t>Viáticos dentro del país</t>
  </si>
  <si>
    <t>10% Gastos Administración Fundación</t>
  </si>
  <si>
    <t>Utiles y material de oficina y cómputo</t>
  </si>
  <si>
    <t>Productos de Papel,  cartón e impresos</t>
  </si>
  <si>
    <t>Otros útiles, materiales y suministros</t>
  </si>
  <si>
    <t>Equipo y mobiliario de oficina</t>
  </si>
  <si>
    <t>Donaciones</t>
  </si>
  <si>
    <t>Matrícula</t>
  </si>
  <si>
    <t>Aportes empresariales</t>
  </si>
  <si>
    <t>Servicios Académicos</t>
  </si>
  <si>
    <t xml:space="preserve">Responsable del Proyecto                       Vo.Bo. Director                                               Sello                          </t>
  </si>
  <si>
    <t>Alquiler de Edificios, Locales y Terrenos</t>
  </si>
  <si>
    <t>Actividades Protocolarias</t>
  </si>
  <si>
    <t>SERVICIOS BASICOS</t>
  </si>
  <si>
    <t>Servicios de correo</t>
  </si>
  <si>
    <t>Alquiler de Equipo de cómputo</t>
  </si>
  <si>
    <t>SEGUROS, REASEGUROS Y OTRAS OBLIGACIONES</t>
  </si>
  <si>
    <t>UTILES , MATERIALES Y SUMINISTROS DIVERSOS</t>
  </si>
  <si>
    <t>PRODUCTOS QUIMICOS Y CONEXOS</t>
  </si>
  <si>
    <t>MAQUINARIA, EQUIPO Y MOBILIARIO</t>
  </si>
  <si>
    <t>REMUNERACIONES BASICAS</t>
  </si>
  <si>
    <t>REMUNERACIONES EVENTUALES</t>
  </si>
  <si>
    <t>INCENTIVOS SALARIALES</t>
  </si>
  <si>
    <t>CONTRIBUC. PAT. AL DESARROLLO Y LA SEG. SOCIAL</t>
  </si>
  <si>
    <t>CONTRIB. PAT. A FONDOS DE PEN. Y OTROS FDOS DE CAP.</t>
  </si>
  <si>
    <t>TRANSFERENCIAS CORRIENTES</t>
  </si>
  <si>
    <t>PRESTACIONES</t>
  </si>
  <si>
    <t>ALIMENTOS Y PRODUCTOS AGROPECUARIOS</t>
  </si>
  <si>
    <t>Alimentos y bebidas</t>
  </si>
  <si>
    <t>Gastos de envío</t>
  </si>
  <si>
    <t>Contrib. Patronal al INA (1.50%)</t>
  </si>
  <si>
    <t>INGRESOS NO GRAVABLES</t>
  </si>
  <si>
    <t>Intereses sobre Inversiones</t>
  </si>
  <si>
    <t>INGRESOS</t>
  </si>
  <si>
    <t>Ingresos de Proyectos</t>
  </si>
  <si>
    <t>Transporte en el Exterior</t>
  </si>
  <si>
    <t>Viáticos en el Exterior</t>
  </si>
  <si>
    <t>Alquiler de Maquinaria Equipo y Mobiliario</t>
  </si>
  <si>
    <t>Servicios de Ingeniería</t>
  </si>
  <si>
    <t>Tintas, Pinturas y Diluyentes</t>
  </si>
  <si>
    <t>Productis Agroforestales</t>
  </si>
  <si>
    <t>Servicios de Desarrollo de Sistemas Informáticos</t>
  </si>
  <si>
    <t>Fondos Disponibles</t>
  </si>
  <si>
    <t>PROYECTO Nº _______________________</t>
  </si>
  <si>
    <t xml:space="preserve">Responsable del Proyecto: </t>
  </si>
  <si>
    <t>5% Fondo de Desarrollo Institucional</t>
  </si>
  <si>
    <t>2% Fondo de Enlace con el Sector Externo (FESE)</t>
  </si>
  <si>
    <t>3% Fondo de Apoyo a Proyectos (FAP)</t>
  </si>
  <si>
    <t>Disponible menos Egresos (EXCEDENTES)</t>
  </si>
  <si>
    <t>30% Fondo Unidad Generadora y Ejecutora (FUGE)</t>
  </si>
  <si>
    <t>35% Fondo para Mejora Académica (FMA)</t>
  </si>
  <si>
    <t>35% Fondo Desarrollo de la Investigación y la Extensión (FDIE)</t>
  </si>
  <si>
    <t>Fondo Patronal I.N.S. (1,00%)</t>
  </si>
  <si>
    <t>2.2.01.20.159</t>
  </si>
  <si>
    <t>2.2.01.50</t>
  </si>
  <si>
    <t>2.2.01.25</t>
  </si>
  <si>
    <t>2.2.01.40</t>
  </si>
  <si>
    <t>2.2.01.30.85</t>
  </si>
  <si>
    <t>2.2.01.30.01</t>
  </si>
  <si>
    <t>2.2.02.10.01.01</t>
  </si>
  <si>
    <t>2.2.02.10.02.05</t>
  </si>
  <si>
    <t>2.2.02.10.03.03</t>
  </si>
  <si>
    <t>2.2.02.10.05.01</t>
  </si>
  <si>
    <t>2.2.02.10.05.02</t>
  </si>
  <si>
    <t>2.2.02.10.05.03</t>
  </si>
  <si>
    <t>2.2.02.10.05.04</t>
  </si>
  <si>
    <t>2.2.02.10.05.05</t>
  </si>
  <si>
    <t>2.2.02.10.05.06</t>
  </si>
  <si>
    <t>2.2.02.10.05.07</t>
  </si>
  <si>
    <t>2.2.02.10.05.08</t>
  </si>
  <si>
    <t>2.2.02.10.05.09</t>
  </si>
  <si>
    <t>2.2.02.11.01</t>
  </si>
  <si>
    <t>2.2.02.11.01.01</t>
  </si>
  <si>
    <t>2.2.02.11.01.02</t>
  </si>
  <si>
    <t>2.2.02.11.01.03</t>
  </si>
  <si>
    <t>2.2.02.11.02</t>
  </si>
  <si>
    <t>2.2.02.11.02.03</t>
  </si>
  <si>
    <t>2.2.02.11.03</t>
  </si>
  <si>
    <t>2.2.02.11.03.02</t>
  </si>
  <si>
    <t>2.2.02.11.03.03</t>
  </si>
  <si>
    <t>2.2.02.11.06.09</t>
  </si>
  <si>
    <t>2.2.02.11.03.11</t>
  </si>
  <si>
    <t>2.2.02.11.04</t>
  </si>
  <si>
    <t>2.2.02.11.04.03</t>
  </si>
  <si>
    <t>2.2.02.11.04.06</t>
  </si>
  <si>
    <t>2.2.02.11.04.07</t>
  </si>
  <si>
    <t>2.2.02.11.05</t>
  </si>
  <si>
    <t>2.2.02.11.05.01</t>
  </si>
  <si>
    <t>2.2.02.11.05.02</t>
  </si>
  <si>
    <t>2.2.02.11.05.03</t>
  </si>
  <si>
    <t>2.2.02.11.05.05</t>
  </si>
  <si>
    <t>2.2.02.11.06</t>
  </si>
  <si>
    <t>2.2.02.11.06.01</t>
  </si>
  <si>
    <t>2.2.02.11.07</t>
  </si>
  <si>
    <t>2.2.02.11.07.01</t>
  </si>
  <si>
    <t>2.2.02.11.07.02</t>
  </si>
  <si>
    <t>2.2.02.12.01</t>
  </si>
  <si>
    <t>2.2.02.12.01.01</t>
  </si>
  <si>
    <t>2.2.02.12.01.05</t>
  </si>
  <si>
    <t>2.2.02.12.02</t>
  </si>
  <si>
    <t>2.2.02.12.02.02</t>
  </si>
  <si>
    <t>2.2.02.12.02.03</t>
  </si>
  <si>
    <t>2.2.02.12.99</t>
  </si>
  <si>
    <t>2.2.02.12.99.01</t>
  </si>
  <si>
    <t>2.2.02.12.99.03</t>
  </si>
  <si>
    <t>2.2.02.12.99.99</t>
  </si>
  <si>
    <t>2.2.02.15.01</t>
  </si>
  <si>
    <t>2.2.02.15.01.05</t>
  </si>
  <si>
    <t>2.2.02.15.01.07</t>
  </si>
  <si>
    <t>2.2.02.16.03</t>
  </si>
  <si>
    <t>2.2.02.16.03.01</t>
  </si>
  <si>
    <t>2.2.02.11</t>
  </si>
  <si>
    <t>2.1.01</t>
  </si>
  <si>
    <t>2.1.01.01</t>
  </si>
  <si>
    <t>2.3</t>
  </si>
  <si>
    <t>2.3.01</t>
  </si>
  <si>
    <t>2.0</t>
  </si>
  <si>
    <t>2.0.01</t>
  </si>
  <si>
    <t>2.0.02</t>
  </si>
  <si>
    <t>2.0.03</t>
  </si>
  <si>
    <t>2.0.04</t>
  </si>
  <si>
    <t>2.0.05</t>
  </si>
  <si>
    <t>INGRESOS PROYECTADOS</t>
  </si>
  <si>
    <t>2.2</t>
  </si>
  <si>
    <t>2.5</t>
  </si>
  <si>
    <t>2.6</t>
  </si>
  <si>
    <t>Seguros (Poliza semes.) 0.39%</t>
  </si>
  <si>
    <t>Contrib. Patronal a IVM (Invalidez, Vejez y Muerte) (5.08%)</t>
  </si>
  <si>
    <t>Contrib. Patronal a SEM (Seguro Enfermedad y Maternidad) (9.25%)</t>
  </si>
  <si>
    <t>2.2.02.11.03.13</t>
  </si>
  <si>
    <t>2.2.02.11.03.15</t>
  </si>
  <si>
    <t>PRESUPUESTO - 2020</t>
  </si>
  <si>
    <t>Año 2020</t>
  </si>
  <si>
    <t>ESCUELA DE CIENCIAS DE LA ADMINISTRACIÓN</t>
  </si>
  <si>
    <t>Nombre del proyecto</t>
  </si>
  <si>
    <t>Nombre del coordinador principal</t>
  </si>
  <si>
    <t>Superávit / Déficit</t>
  </si>
  <si>
    <t>Subpartida</t>
  </si>
  <si>
    <t>Tipo de proyecto</t>
  </si>
  <si>
    <t>Investigación</t>
  </si>
  <si>
    <t>Extensión</t>
  </si>
  <si>
    <t>Ambas</t>
  </si>
  <si>
    <t>Elija el tipo</t>
  </si>
  <si>
    <t>Elija periodo prespuestario</t>
  </si>
  <si>
    <t>Periodo 2020</t>
  </si>
  <si>
    <t>Periodo 2021</t>
  </si>
  <si>
    <t>Periodo 2022</t>
  </si>
  <si>
    <t>Periodo 2023</t>
  </si>
  <si>
    <t>Periodo 2024</t>
  </si>
  <si>
    <t>Periodo 2025</t>
  </si>
  <si>
    <t>Elija periodo ejecutado</t>
  </si>
  <si>
    <t>Categoría</t>
  </si>
  <si>
    <t>Elegir categoría</t>
  </si>
  <si>
    <t>Profesional 1</t>
  </si>
  <si>
    <t>Profesional 2</t>
  </si>
  <si>
    <t>Profesional 3</t>
  </si>
  <si>
    <t>Profesional 4</t>
  </si>
  <si>
    <t>Profesional 5</t>
  </si>
  <si>
    <t>Profesor Supervisor 1</t>
  </si>
  <si>
    <t>Profesor Régimen Especial 1</t>
  </si>
  <si>
    <t>Profesor Régimen Especial 2</t>
  </si>
  <si>
    <t>Profesor Régimen Especial 3</t>
  </si>
  <si>
    <t>Profesor Régimen Especial 4</t>
  </si>
  <si>
    <t>Salario Base</t>
  </si>
  <si>
    <t>Salario base</t>
  </si>
  <si>
    <t>Elegir Jornada</t>
  </si>
  <si>
    <t>Informe de compatibilidad para Presupuesto COMIEX-ECA.xls</t>
  </si>
  <si>
    <t>Ejecutado el 14/8/2020 15:50</t>
  </si>
  <si>
    <t>Si el libro se guarda o se abre en un formato de archivo de una versión anterior de Microsoft Excel, las características indicadas no estarán disponibles.</t>
  </si>
  <si>
    <t>Pérdida significativa de funcionalidad</t>
  </si>
  <si>
    <t>Nº de apariciones</t>
  </si>
  <si>
    <t>Versión</t>
  </si>
  <si>
    <t xml:space="preserve">Algunas celdas de este libro contienen reglas de validación de datos que hacen referencia a valores en otras hojas de cálculo. Estas reglas no se guardarán. </t>
  </si>
  <si>
    <t>Personal'!A6:A13</t>
  </si>
  <si>
    <t>Personal'!C6:C13</t>
  </si>
  <si>
    <t>Excel 97-2003</t>
  </si>
  <si>
    <t>Pérdida menor de fidelidad</t>
  </si>
  <si>
    <t>Algunas celdas o estilos de este libro contienen un formato no admitido en el formato de archivo seleccionado. Estos formatos se convertirán al formato más cercano disponible.</t>
  </si>
  <si>
    <t>COMISIÓN DE INVESTIGACIÓN Y EXTESIÓN (COMIEX)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</si>
  <si>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</si>
  <si>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</si>
  <si>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</si>
  <si>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</si>
  <si>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</si>
  <si>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</si>
  <si>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</si>
  <si>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</si>
  <si>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</si>
  <si>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</si>
  <si>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</si>
  <si>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</si>
  <si>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Anual</t>
  </si>
  <si>
    <t>Detalle</t>
  </si>
  <si>
    <t>Total proyectado</t>
  </si>
  <si>
    <t>Cuenta</t>
  </si>
  <si>
    <t>Detalle de Presupuesto de Ingresos</t>
  </si>
  <si>
    <t>Detalle de Ingresos Ejecutados</t>
  </si>
  <si>
    <t>Partida 0 Remuneraciones</t>
  </si>
  <si>
    <t>*En este cuadro, sólo se incluye los salarios indicados en la Escala Salarial de la UNED</t>
  </si>
  <si>
    <t>Total mensual</t>
  </si>
  <si>
    <t>Cantidad personas</t>
  </si>
  <si>
    <t>Tipo de jornada</t>
  </si>
  <si>
    <t>Total de Meses</t>
  </si>
  <si>
    <t>Meses</t>
  </si>
  <si>
    <t>Total Anual Presupuestado</t>
  </si>
  <si>
    <t>Total Anual Ejecutado</t>
  </si>
  <si>
    <t>1 Servicios</t>
  </si>
  <si>
    <t>1.01.01     Alquiler de edificios, locales y terrenos</t>
  </si>
  <si>
    <t>1.01.02     Alquiler de maquinaria, equipo y mobiliario</t>
  </si>
  <si>
    <t>1.01.03     Alquiler de equipo de cómputo</t>
  </si>
  <si>
    <t>1.01.04     Alquiler de equipo y derechos para telecomunicaciones</t>
  </si>
  <si>
    <t xml:space="preserve">1.01.99     Otros alquileres </t>
  </si>
  <si>
    <t>1.02.01     Servicio de agua y alcantarillado1.02.02     Servicio de energía eléctrica</t>
  </si>
  <si>
    <t>1.02.03     Servicio de correo</t>
  </si>
  <si>
    <t>1.02.04     Servicio de telecomunicaciones</t>
  </si>
  <si>
    <t xml:space="preserve">1.02.99     Otros servicios básicos  </t>
  </si>
  <si>
    <t xml:space="preserve">1.03.01      Información </t>
  </si>
  <si>
    <t xml:space="preserve">1.03.02      Publicidad y propaganda </t>
  </si>
  <si>
    <t xml:space="preserve">1.03.03      Impresión, encuadernación y otros </t>
  </si>
  <si>
    <t>1.03.04      Transporte de bienes</t>
  </si>
  <si>
    <t>1.03.05      Servicios aduaneros</t>
  </si>
  <si>
    <t>1.03.06      Comisiones y gastos por servicios financieros y comerciales</t>
  </si>
  <si>
    <t xml:space="preserve">1.03.07      Servicios de tecnologías de información </t>
  </si>
  <si>
    <t xml:space="preserve">    </t>
  </si>
  <si>
    <t xml:space="preserve">1.04.01     Servicios en ciencias de la salud </t>
  </si>
  <si>
    <t xml:space="preserve">1.04.02     Servicios jurídicos </t>
  </si>
  <si>
    <t>1.04.03     Servicios de ingeniería y arquitectura</t>
  </si>
  <si>
    <t>1.04.04     Servicios en ciencias económicas y sociales</t>
  </si>
  <si>
    <t>1.04.05     Servicios informáticos</t>
  </si>
  <si>
    <t xml:space="preserve">1.04.06     Servicios generales </t>
  </si>
  <si>
    <t xml:space="preserve">1.04.99     Otros servicios de gestión y apoyo </t>
  </si>
  <si>
    <t xml:space="preserve">1.05.01     Transporte dentro del país </t>
  </si>
  <si>
    <t xml:space="preserve">1.05.02     Viáticos dentro del país </t>
  </si>
  <si>
    <t xml:space="preserve">1.05.03     Transporte en el exterior </t>
  </si>
  <si>
    <t xml:space="preserve">1.05.04     Viáticos en el exterior  </t>
  </si>
  <si>
    <t>1.07.01     Actividades de capacitación</t>
  </si>
  <si>
    <t xml:space="preserve">1.07.02     Actividades protocolarias y sociales </t>
  </si>
  <si>
    <t xml:space="preserve">1.07.03     Gastos de representación institucional  </t>
  </si>
  <si>
    <t>5.01.05     Equipo de  cómputo</t>
  </si>
  <si>
    <t>Subpartida presupuestaria</t>
  </si>
  <si>
    <t>Cantidad</t>
  </si>
  <si>
    <t>Monto Unitario</t>
  </si>
  <si>
    <t>Elija Alquileres</t>
  </si>
  <si>
    <t>Elija Servicios básicos</t>
  </si>
  <si>
    <t>Elija Servicios Comerciales y Financieros</t>
  </si>
  <si>
    <t xml:space="preserve">Elija Servicios de Gestión y Apoyo  </t>
  </si>
  <si>
    <t>Elija Gastos de Viaje y de Transporte</t>
  </si>
  <si>
    <t>Elija Capacitación y protocolo</t>
  </si>
  <si>
    <t>Elija     Bienes Duraderos</t>
  </si>
  <si>
    <t>Elija</t>
  </si>
  <si>
    <t>Presupuesto Ingresos</t>
  </si>
  <si>
    <t>Presupuesto Egresos</t>
  </si>
  <si>
    <t>Remuneraciones</t>
  </si>
  <si>
    <t>Alquileres</t>
  </si>
  <si>
    <t>Servicios Básicos</t>
  </si>
  <si>
    <t>Servicios Comerciales y Financieros</t>
  </si>
  <si>
    <t>Servicios de Gestión y Apoyo</t>
  </si>
  <si>
    <t>Gastos de viaje y transportes</t>
  </si>
  <si>
    <t>Capacitación y protocolo</t>
  </si>
  <si>
    <t>Bienes duraderos</t>
  </si>
  <si>
    <t>Total Presupuestado</t>
  </si>
  <si>
    <t>Total Ejecutado</t>
  </si>
  <si>
    <t>Copie el espacio señalado en blanco, en el documento de word del proyecto o avance</t>
  </si>
  <si>
    <t>Resumen presupuestario</t>
  </si>
  <si>
    <t>Confección presupuesto de ingresos</t>
  </si>
  <si>
    <t>Confección presupuesto de remuneraciones</t>
  </si>
  <si>
    <t>Confección de presupuesto de alquileres, servicios y bienes duraderos</t>
  </si>
  <si>
    <t>Devolver a Índice</t>
  </si>
  <si>
    <t>Índice</t>
  </si>
  <si>
    <t>Devolver a índice</t>
  </si>
  <si>
    <t>Total  sueldos por cargos fijos</t>
  </si>
  <si>
    <t>Detalle de Alquileres, Servicios y Bienes Duraderos</t>
  </si>
  <si>
    <t>Nota:</t>
  </si>
  <si>
    <t>COMISIÓN DE INVESTIGACIÓN Y EXTENSIÓN (COMIEX-ECA)</t>
  </si>
  <si>
    <t xml:space="preserve">   *** Fin de Reporte ***</t>
  </si>
  <si>
    <t xml:space="preserve">     P0           742.966,00           111.445,00           854.411,00            42.721,00           143.800,00           17.088,00</t>
  </si>
  <si>
    <t>Carrera   Profesor Régimen Especial 4</t>
  </si>
  <si>
    <t xml:space="preserve">     P0           742.966,00            74.297,00           817.263,00            40.863,00           143.800,00           16.345,00</t>
  </si>
  <si>
    <t>Carrera   Profesor Régimen Especial 3</t>
  </si>
  <si>
    <t xml:space="preserve">     P0           742.966,00            37.148,00           780.114,00            39.006,00           143.800,00           15.602,00</t>
  </si>
  <si>
    <t>Carrera   Profesor Régimen Especial 2</t>
  </si>
  <si>
    <t xml:space="preserve">     P0           742.966,00                 0,00           742.966,00            37.148,00           143.800,00           14.859,00</t>
  </si>
  <si>
    <t>Carrera   Profesor Régimen Especial 1</t>
  </si>
  <si>
    <t xml:space="preserve">     PS           169.562,00                 0,00           169.562,00             8.478,00                 0,00            3.391,00</t>
  </si>
  <si>
    <t>Carrera   Profesor Supervisor 1</t>
  </si>
  <si>
    <t xml:space="preserve">     P            599.166,00           449.375,00         1.048.541,00            52.427,00                 0,00           20.971,00</t>
  </si>
  <si>
    <t>Carrera   Profesional 5</t>
  </si>
  <si>
    <t xml:space="preserve">     P            599.166,00           299.583,00           898.749,00            44.937,00                 0,00           17.975,00</t>
  </si>
  <si>
    <t>Carrera   Profesional 4</t>
  </si>
  <si>
    <t xml:space="preserve">     P            599.166,00           209.708,00           808.874,00            40.444,00                 0,00           16.177,00</t>
  </si>
  <si>
    <t>Carrera   Profesional 3</t>
  </si>
  <si>
    <t xml:space="preserve">     P            599.166,00           134.812,00           733.978,00            36.699,00                 0,00           14.680,00</t>
  </si>
  <si>
    <t>Carrera   Profesional 2</t>
  </si>
  <si>
    <t xml:space="preserve">     P            599.166,00                 0,00           599.166,00            29.958,00                 0,00           11.983,00</t>
  </si>
  <si>
    <t>Carrera   Profesional 1</t>
  </si>
  <si>
    <t xml:space="preserve">    Cat         Salario Base           Porcentual     Salario Absoluto     Valor Paso 5,00%          Complemento    Valor Paso 2,00%</t>
  </si>
  <si>
    <t xml:space="preserve">                               Porcentaje de Incremento:   1,00 Complemento a la Base:            0,00</t>
  </si>
  <si>
    <t xml:space="preserve">                                       Se empleó para su creación la Escala:     109  0</t>
  </si>
  <si>
    <t xml:space="preserve">                                                    Fecha Rige: 01 DE ENERO DE 2017                                       23/01/2017</t>
  </si>
  <si>
    <t xml:space="preserve">                                                        ESCALA SALARIAL  111    1                                   Pag.           6</t>
  </si>
  <si>
    <t xml:space="preserve">          Porcentaje Dedicación Consulta Externa                 22,00 %</t>
  </si>
  <si>
    <t xml:space="preserve">          Cantidad Total de Puntos Carrera Profes.               36,00</t>
  </si>
  <si>
    <t xml:space="preserve">          Valor de un punto Carrera Profesional               2.199,00</t>
  </si>
  <si>
    <t xml:space="preserve">          Porcentaje de Bonificación                             17,00 %</t>
  </si>
  <si>
    <t xml:space="preserve">     ME           973.100,00                 0,00           973.100,00            53.521,00                 0,00           19.462,00</t>
  </si>
  <si>
    <t xml:space="preserve">                                                        ESCALA SALARIAL  111    1                                   Pag.           5</t>
  </si>
  <si>
    <t>Carrera   Profesional en Medicina 1</t>
  </si>
  <si>
    <t xml:space="preserve">     G5         1.053.102,00                 0,00         1.053.102,00            57.921,00                 0,00           21.062,00</t>
  </si>
  <si>
    <t>Carrera   Profesional en Medicina G5</t>
  </si>
  <si>
    <t xml:space="preserve">     G2           973.100,00                 0,00           973.100,00            53.521,00                 0,00           19.462,00</t>
  </si>
  <si>
    <t>Carrera   Profesional en Medicina G2</t>
  </si>
  <si>
    <t xml:space="preserve">          Cantidad Total de Puntos Carrera Profes.               32,00</t>
  </si>
  <si>
    <t xml:space="preserve">     G1           867.320,00                 0,00           867.320,00            47.703,00                 0,00           17.346,00</t>
  </si>
  <si>
    <t>Carrera   Profesional en Medicina G1</t>
  </si>
  <si>
    <t xml:space="preserve">     30           445.421,00           200.439,00           645.860,00            32.293,00                 0,00           12.917,00</t>
  </si>
  <si>
    <t xml:space="preserve">     29           441.574,00           198.708,00           640.282,00            32.014,00                 0,00           12.806,00</t>
  </si>
  <si>
    <t xml:space="preserve">     28           437.569,00           196.906,00           634.475,00            31.724,00                 0,00           12.690,00</t>
  </si>
  <si>
    <t xml:space="preserve">     27           429.212,00           193.145,00           622.357,00            31.118,00                 0,00           12.447,00</t>
  </si>
  <si>
    <t xml:space="preserve">     26           425.344,00           191.405,00           616.749,00            30.837,00                 0,00           12.335,00</t>
  </si>
  <si>
    <t xml:space="preserve">     25           421.341,00           189.603,00           610.944,00            30.547,00                 0,00           12.219,00</t>
  </si>
  <si>
    <t xml:space="preserve">     24           417.498,00           187.874,00           605.372,00            30.269,00                 0,00           12.107,00</t>
  </si>
  <si>
    <t xml:space="preserve">     23           413.634,00           186.135,00           599.769,00            29.988,00                 0,00           11.995,00</t>
  </si>
  <si>
    <t xml:space="preserve">     22           409.384,00           184.223,00           593.607,00            29.680,00                 0,00           11.872,00</t>
  </si>
  <si>
    <t xml:space="preserve">     21           405.402,00           182.431,00           587.833,00            29.392,00                 0,00           11.757,00</t>
  </si>
  <si>
    <t xml:space="preserve">     20           401.256,00           180.565,00           581.821,00            29.091,00                 0,00           11.636,00</t>
  </si>
  <si>
    <t xml:space="preserve">     19           397.274,00           178.773,00           576.047,00            28.802,00                 0,00           11.521,00</t>
  </si>
  <si>
    <t xml:space="preserve">     18           384.040,00           172.818,00           556.858,00            27.843,00                 0,00           11.137,00</t>
  </si>
  <si>
    <t xml:space="preserve">     17           379.654,00           170.844,00           550.498,00            27.525,00                 0,00           11.010,00</t>
  </si>
  <si>
    <t xml:space="preserve">     16           375.407,00           168.933,00           544.340,00            27.217,00                 0,00           10.887,00</t>
  </si>
  <si>
    <t xml:space="preserve">     15           371.300,00           167.085,00           538.385,00            26.919,00                 0,00           10.768,00</t>
  </si>
  <si>
    <t xml:space="preserve">     14           367.143,00           165.214,00           532.357,00            26.618,00                 0,00           10.647,00</t>
  </si>
  <si>
    <t xml:space="preserve">     13           362.765,00           163.244,00           526.009,00            26.300,00                 0,00           10.520,00</t>
  </si>
  <si>
    <t xml:space="preserve">     12           358.538,00           161.342,00           519.880,00            25.994,00                 0,00           10.398,00</t>
  </si>
  <si>
    <t xml:space="preserve">     11           354.286,00           159.429,00           513.715,00            25.686,00                 0,00           10.274,00</t>
  </si>
  <si>
    <t xml:space="preserve">                                                        ESCALA SALARIAL  111    1                                   Pag.           4</t>
  </si>
  <si>
    <t xml:space="preserve">     10           349.777,00           157.400,00           507.177,00            25.359,00                 0,00           10.144,00</t>
  </si>
  <si>
    <t xml:space="preserve">     09           335.899,00           151.155,00           487.054,00            24.353,00                 0,00            9.741,00</t>
  </si>
  <si>
    <t xml:space="preserve">     08           331.621,00           149.229,00           480.850,00            24.043,00                 0,00            9.617,00</t>
  </si>
  <si>
    <t xml:space="preserve">     07           327.141,00           147.213,00           474.354,00            23.718,00                 0,00            9.487,00</t>
  </si>
  <si>
    <t xml:space="preserve">     06           322.761,00           145.242,00           468.003,00            23.400,00                 0,00            9.360,00</t>
  </si>
  <si>
    <t xml:space="preserve">     05           318.241,00           143.208,00           461.449,00            23.072,00                 0,00            9.229,00</t>
  </si>
  <si>
    <t xml:space="preserve">     04           313.723,00           141.175,00           454.898,00            22.745,00                 0,00            9.098,00</t>
  </si>
  <si>
    <t xml:space="preserve">     03           309.360,00           139.212,00           448.572,00            22.429,00                 0,00            8.971,00</t>
  </si>
  <si>
    <t xml:space="preserve">     02           304.610,00           137.075,00           441.685,00            22.084,00                 0,00            8.834,00</t>
  </si>
  <si>
    <t xml:space="preserve">     01           299.985,00           134.993,00           434.978,00            21.749,00                 0,00            8.700,00</t>
  </si>
  <si>
    <t>Carrera   sdministrativo 5</t>
  </si>
  <si>
    <t xml:space="preserve">     30           445.421,00           155.897,00           601.318,00            30.066,00                 0,00           12.026,00</t>
  </si>
  <si>
    <t xml:space="preserve">     29           441.574,00           154.551,00           596.125,00            29.806,00                 0,00           11.923,00</t>
  </si>
  <si>
    <t xml:space="preserve">     28           437.569,00           153.149,00           590.718,00            29.536,00                 0,00           11.814,00</t>
  </si>
  <si>
    <t xml:space="preserve">     27           429.212,00           150.224,00           579.436,00            28.972,00                 0,00           11.589,00</t>
  </si>
  <si>
    <t xml:space="preserve">     26           425.344,00           148.870,00           574.214,00            28.711,00                 0,00           11.484,00</t>
  </si>
  <si>
    <t xml:space="preserve">     25           421.341,00           147.469,00           568.810,00            28.441,00                 0,00           11.376,00</t>
  </si>
  <si>
    <t xml:space="preserve">     24           417.498,00           146.124,00           563.622,00            28.181,00                 0,00           11.272,00</t>
  </si>
  <si>
    <t xml:space="preserve">     23           413.634,00           144.772,00           558.406,00            27.920,00                 0,00           11.168,00</t>
  </si>
  <si>
    <t xml:space="preserve">     22           409.384,00           143.284,00           552.668,00            27.633,00                 0,00           11.053,00</t>
  </si>
  <si>
    <t xml:space="preserve">     21           405.402,00           141.891,00           547.293,00            27.365,00                 0,00           10.946,00</t>
  </si>
  <si>
    <t xml:space="preserve">     20           401.256,00           140.440,00           541.696,00            27.085,00                 0,00           10.834,00</t>
  </si>
  <si>
    <t xml:space="preserve">     19           397.274,00           139.046,00           536.320,00            26.816,00                 0,00           10.726,00</t>
  </si>
  <si>
    <t xml:space="preserve">     18           384.040,00           134.414,00           518.454,00            25.923,00                 0,00           10.369,00</t>
  </si>
  <si>
    <t xml:space="preserve">     17           379.654,00           132.879,00           512.533,00            25.627,00                 0,00           10.251,00</t>
  </si>
  <si>
    <t xml:space="preserve">     16           375.407,00           131.392,00           506.799,00            25.340,00                 0,00           10.136,00</t>
  </si>
  <si>
    <t xml:space="preserve">     15           371.300,00           129.955,00           501.255,00            25.063,00                 0,00           10.025,00</t>
  </si>
  <si>
    <t xml:space="preserve">     14           367.143,00           128.500,00           495.643,00            24.782,00                 0,00            9.913,00</t>
  </si>
  <si>
    <t xml:space="preserve">     13           362.765,00           126.968,00           489.733,00            24.487,00                 0,00            9.795,00</t>
  </si>
  <si>
    <t xml:space="preserve">     12           358.538,00           125.488,00           484.026,00            24.201,00                 0,00            9.681,00</t>
  </si>
  <si>
    <t xml:space="preserve">     11           354.286,00           124.000,00           478.286,00            23.914,00                 0,00            9.566,00</t>
  </si>
  <si>
    <t xml:space="preserve">     10           349.777,00           122.422,00           472.199,00            23.610,00                 0,00            9.444,00</t>
  </si>
  <si>
    <t xml:space="preserve">     09           335.899,00           117.565,00           453.464,00            22.673,00                 0,00            9.069,00</t>
  </si>
  <si>
    <t xml:space="preserve">     08           331.621,00           116.067,00           447.688,00            22.384,00                 0,00            8.954,00</t>
  </si>
  <si>
    <t xml:space="preserve">     07           327.141,00           114.499,00           441.640,00            22.082,00                 0,00            8.833,00</t>
  </si>
  <si>
    <t xml:space="preserve">     06           322.761,00           112.966,00           435.727,00            21.786,00                 0,00            8.715,00</t>
  </si>
  <si>
    <t xml:space="preserve">     05           318.241,00           111.384,00           429.625,00            21.481,00                 0,00            8.593,00</t>
  </si>
  <si>
    <t xml:space="preserve">     04           313.723,00           109.803,00           423.526,00            21.176,00                 0,00            8.471,00</t>
  </si>
  <si>
    <t xml:space="preserve">     03           309.360,00           108.276,00           417.636,00            20.882,00                 0,00            8.353,00</t>
  </si>
  <si>
    <t xml:space="preserve">     02           304.610,00           106.614,00           411.224,00            20.561,00                 0,00            8.224,00</t>
  </si>
  <si>
    <t xml:space="preserve">     01           299.985,00           104.995,00           404.980,00            20.249,00                 0,00            8.100,00</t>
  </si>
  <si>
    <t>Carrera   sdministrativo 4</t>
  </si>
  <si>
    <t xml:space="preserve">     30           445.421,00           111.355,00           556.776,00            27.839,00                 0,00           11.136,00</t>
  </si>
  <si>
    <t xml:space="preserve">     29           441.574,00           110.394,00           551.968,00            27.598,00                 0,00           11.039,00</t>
  </si>
  <si>
    <t xml:space="preserve">     28           437.569,00           109.392,00           546.961,00            27.348,00                 0,00           10.939,00</t>
  </si>
  <si>
    <t xml:space="preserve">                                                        ESCALA SALARIAL  111    1                                   Pag.           3</t>
  </si>
  <si>
    <t xml:space="preserve">     27           429.212,00           107.303,00           536.515,00            26.826,00                 0,00           10.730,00</t>
  </si>
  <si>
    <t xml:space="preserve">     26           425.344,00           106.336,00           531.680,00            26.584,00                 0,00           10.634,00</t>
  </si>
  <si>
    <t xml:space="preserve">     25           421.341,00           105.335,00           526.676,00            26.334,00                 0,00           10.534,00</t>
  </si>
  <si>
    <t xml:space="preserve">     24           417.498,00           104.375,00           521.873,00            26.094,00                 0,00           10.437,00</t>
  </si>
  <si>
    <t xml:space="preserve">     23           413.634,00           103.409,00           517.043,00            25.852,00                 0,00           10.341,00</t>
  </si>
  <si>
    <t xml:space="preserve">     22           409.384,00           102.346,00           511.730,00            25.587,00                 0,00           10.235,00</t>
  </si>
  <si>
    <t xml:space="preserve">     21           405.402,00           101.351,00           506.753,00            25.338,00                 0,00           10.135,00</t>
  </si>
  <si>
    <t xml:space="preserve">     20           401.256,00           100.314,00           501.570,00            25.079,00                 0,00           10.031,00</t>
  </si>
  <si>
    <t xml:space="preserve">     19           397.274,00            99.319,00           496.593,00            24.830,00                 0,00            9.932,00</t>
  </si>
  <si>
    <t xml:space="preserve">     18           384.040,00            96.010,00           480.050,00            24.003,00                 0,00            9.601,00</t>
  </si>
  <si>
    <t xml:space="preserve">     17           379.654,00            94.914,00           474.568,00            23.728,00                 0,00            9.491,00</t>
  </si>
  <si>
    <t xml:space="preserve">     16           375.407,00            93.852,00           469.259,00            23.463,00                 0,00            9.385,00</t>
  </si>
  <si>
    <t xml:space="preserve">     15           371.300,00            92.825,00           464.125,00            23.206,00                 0,00            9.283,00</t>
  </si>
  <si>
    <t xml:space="preserve">     14           367.143,00            91.786,00           458.929,00            22.946,00                 0,00            9.179,00</t>
  </si>
  <si>
    <t xml:space="preserve">     13           362.765,00            90.691,00           453.456,00            22.673,00                 0,00            9.069,00</t>
  </si>
  <si>
    <t xml:space="preserve">     12           358.538,00            89.635,00           448.173,00            22.409,00                 0,00            8.963,00</t>
  </si>
  <si>
    <t xml:space="preserve">     11           354.286,00            88.572,00           442.858,00            22.143,00                 0,00            8.857,00</t>
  </si>
  <si>
    <t xml:space="preserve">     10           349.777,00            87.444,00           437.221,00            21.861,00                 0,00            8.744,00</t>
  </si>
  <si>
    <t xml:space="preserve">     09           335.899,00            83.975,00           419.874,00            20.994,00                 0,00            8.397,00</t>
  </si>
  <si>
    <t xml:space="preserve">     08           331.621,00            82.905,00           414.526,00            20.726,00                 0,00            8.291,00</t>
  </si>
  <si>
    <t xml:space="preserve">     07           327.141,00            81.785,00           408.926,00            20.446,00                 0,00            8.179,00</t>
  </si>
  <si>
    <t xml:space="preserve">     06           322.761,00            80.690,00           403.451,00            20.173,00                 0,00            8.069,00</t>
  </si>
  <si>
    <t xml:space="preserve">     05           318.241,00            79.560,00           397.801,00            19.890,00                 0,00            7.956,00</t>
  </si>
  <si>
    <t xml:space="preserve">     04           313.723,00            78.431,00           392.154,00            19.608,00                 0,00            7.843,00</t>
  </si>
  <si>
    <t xml:space="preserve">     03           309.360,00            77.340,00           386.700,00            19.335,00                 0,00            7.734,00</t>
  </si>
  <si>
    <t xml:space="preserve">     02           304.610,00            76.153,00           380.763,00            19.038,00                 0,00            7.615,00</t>
  </si>
  <si>
    <t xml:space="preserve">     01           299.985,00            74.996,00           374.981,00            18.749,00                 0,00            7.500,00</t>
  </si>
  <si>
    <t>Carrera   sdministrativo 3</t>
  </si>
  <si>
    <t xml:space="preserve">     30           445.421,00            66.813,00           512.234,00            25.612,00                 0,00           10.245,00</t>
  </si>
  <si>
    <t xml:space="preserve">     29           441.574,00            66.236,00           507.810,00            25.391,00                 0,00           10.156,00</t>
  </si>
  <si>
    <t xml:space="preserve">     28           437.569,00            65.635,00           503.204,00            25.160,00                 0,00           10.064,00</t>
  </si>
  <si>
    <t xml:space="preserve">     27           429.212,00            64.382,00           493.594,00            24.680,00                 0,00            9.872,00</t>
  </si>
  <si>
    <t xml:space="preserve">     26           425.344,00            63.802,00           489.146,00            24.457,00                 0,00            9.783,00</t>
  </si>
  <si>
    <t xml:space="preserve">     25           421.341,00            63.201,00           484.542,00            24.227,00                 0,00            9.691,00</t>
  </si>
  <si>
    <t xml:space="preserve">     24           417.498,00            62.625,00           480.123,00            24.006,00                 0,00            9.602,00</t>
  </si>
  <si>
    <t xml:space="preserve">     23           413.634,00            62.045,00           475.679,00            23.784,00                 0,00            9.514,00</t>
  </si>
  <si>
    <t xml:space="preserve">     22           409.384,00            61.408,00           470.792,00            23.540,00                 0,00            9.416,00</t>
  </si>
  <si>
    <t xml:space="preserve">     21           405.402,00            60.810,00           466.212,00            23.311,00                 0,00            9.324,00</t>
  </si>
  <si>
    <t xml:space="preserve">     20           401.256,00            60.188,00           461.444,00            23.072,00                 0,00            9.229,00</t>
  </si>
  <si>
    <t xml:space="preserve">     19           397.274,00            59.591,00           456.865,00            22.843,00                 0,00            9.137,00</t>
  </si>
  <si>
    <t xml:space="preserve">     18           384.040,00            57.606,00           441.646,00            22.082,00                 0,00            8.833,00</t>
  </si>
  <si>
    <t xml:space="preserve">     17           379.654,00            56.948,00           436.602,00            21.830,00                 0,00            8.732,00</t>
  </si>
  <si>
    <t xml:space="preserve">     16           375.407,00            56.311,00           431.718,00            21.586,00                 0,00            8.634,00</t>
  </si>
  <si>
    <t xml:space="preserve">     15           371.300,00            55.695,00           426.995,00            21.350,00                 0,00            8.540,00</t>
  </si>
  <si>
    <t xml:space="preserve">     14           367.143,00            55.071,00           422.214,00            21.111,00                 0,00            8.444,00</t>
  </si>
  <si>
    <t xml:space="preserve">     13           362.765,00            54.415,00           417.180,00            20.859,00                 0,00            8.344,00</t>
  </si>
  <si>
    <t xml:space="preserve">     12           358.538,00            53.781,00           412.319,00            20.616,00                 0,00            8.246,00</t>
  </si>
  <si>
    <t xml:space="preserve">                                                        ESCALA SALARIAL  111    1                                   Pag.           2</t>
  </si>
  <si>
    <t xml:space="preserve">     11           354.286,00            53.143,00           407.429,00            20.371,00                 0,00            8.149,00</t>
  </si>
  <si>
    <t xml:space="preserve">     10           349.777,00            52.467,00           402.244,00            20.112,00                 0,00            8.045,00</t>
  </si>
  <si>
    <t xml:space="preserve">     09           335.899,00            50.385,00           386.284,00            19.314,00                 0,00            7.726,00</t>
  </si>
  <si>
    <t xml:space="preserve">     08           331.621,00            49.743,00           381.364,00            19.068,00                 0,00            7.627,00</t>
  </si>
  <si>
    <t xml:space="preserve">     07           327.141,00            49.071,00           376.212,00            18.811,00                 0,00            7.524,00</t>
  </si>
  <si>
    <t xml:space="preserve">     06           322.761,00            48.414,00           371.175,00            18.559,00                 0,00            7.424,00</t>
  </si>
  <si>
    <t xml:space="preserve">     05           318.241,00            47.736,00           365.977,00            18.299,00                 0,00            7.320,00</t>
  </si>
  <si>
    <t xml:space="preserve">     04           313.723,00            47.058,00           360.781,00            18.039,00                 0,00            7.216,00</t>
  </si>
  <si>
    <t xml:space="preserve">     03           309.360,00            46.404,00           355.764,00            17.788,00                 0,00            7.115,00</t>
  </si>
  <si>
    <t xml:space="preserve">     02           304.610,00            45.692,00           350.302,00            17.515,00                 0,00            7.006,00</t>
  </si>
  <si>
    <t xml:space="preserve">     01           299.985,00            44.998,00           344.983,00            17.249,00                 0,00            6.900,00</t>
  </si>
  <si>
    <t>Carrera   sdministrativo 2</t>
  </si>
  <si>
    <t xml:space="preserve">     30           445.421,00                 0,00           445.421,00            22.271,00                 0,00            8.908,00</t>
  </si>
  <si>
    <t xml:space="preserve">     29           441.574,00                 0,00           441.574,00            22.079,00                 0,00            8.831,00</t>
  </si>
  <si>
    <t xml:space="preserve">     28           437.569,00                 0,00           437.569,00            21.878,00                 0,00            8.751,00</t>
  </si>
  <si>
    <t xml:space="preserve">     27           429.212,00                 0,00           429.212,00            21.461,00                 0,00            8.584,00</t>
  </si>
  <si>
    <t xml:space="preserve">     26           425.344,00                 0,00           425.344,00            21.267,00                 0,00            8.507,00</t>
  </si>
  <si>
    <t xml:space="preserve">     25           421.341,00                 0,00           421.341,00            21.067,00                 0,00            8.427,00</t>
  </si>
  <si>
    <t xml:space="preserve">     24           417.498,00                 0,00           417.498,00            20.875,00                 0,00            8.350,00</t>
  </si>
  <si>
    <t xml:space="preserve">     23           413.634,00                 0,00           413.634,00            20.682,00                 0,00            8.273,00</t>
  </si>
  <si>
    <t xml:space="preserve">     22           409.384,00                 0,00           409.384,00            20.469,00                 0,00            8.188,00</t>
  </si>
  <si>
    <t xml:space="preserve">     21           405.402,00                 0,00           405.402,00            20.270,00                 0,00            8.108,00</t>
  </si>
  <si>
    <t xml:space="preserve">     20           401.256,00                 0,00           401.256,00            20.063,00                 0,00            8.025,00</t>
  </si>
  <si>
    <t xml:space="preserve">     19           397.274,00                 0,00           397.274,00            19.864,00                 0,00            7.945,00</t>
  </si>
  <si>
    <t xml:space="preserve">     18           384.040,00                 0,00           384.040,00            19.202,00                 0,00            7.681,00</t>
  </si>
  <si>
    <t xml:space="preserve">     17           379.654,00                 0,00           379.654,00            18.983,00                 0,00            7.593,00</t>
  </si>
  <si>
    <t xml:space="preserve">     16           375.407,00                 0,00           375.407,00            18.770,00                 0,00            7.508,00</t>
  </si>
  <si>
    <t xml:space="preserve">     15           371.300,00                 0,00           371.300,00            18.565,00                 0,00            7.426,00</t>
  </si>
  <si>
    <t xml:space="preserve">     14           367.143,00                 0,00           367.143,00            18.357,00                 0,00            7.343,00</t>
  </si>
  <si>
    <t xml:space="preserve">     13           362.765,00                 0,00           362.765,00            18.138,00                 0,00            7.255,00</t>
  </si>
  <si>
    <t xml:space="preserve">     12           358.538,00                 0,00           358.538,00            17.927,00                 0,00            7.171,00</t>
  </si>
  <si>
    <t xml:space="preserve">     11           354.286,00                 0,00           354.286,00            17.714,00                 0,00            7.086,00</t>
  </si>
  <si>
    <t xml:space="preserve">     10           349.777,00                 0,00           349.777,00            17.489,00                 0,00            6.996,00</t>
  </si>
  <si>
    <t xml:space="preserve">     09           335.899,00                 0,00           335.899,00            16.795,00                 0,00            6.718,00</t>
  </si>
  <si>
    <t xml:space="preserve">     08           331.621,00                 0,00           331.621,00            16.581,00                 0,00            6.632,00</t>
  </si>
  <si>
    <t xml:space="preserve">     07           327.141,00                 0,00           327.141,00            16.357,00                 0,00            6.543,00</t>
  </si>
  <si>
    <t xml:space="preserve">     06           322.761,00                 0,00           322.761,00            16.138,00                 0,00            6.455,00</t>
  </si>
  <si>
    <t xml:space="preserve">     05           318.241,00                 0,00           318.241,00            15.912,00                 0,00            6.365,00</t>
  </si>
  <si>
    <t xml:space="preserve">     04           313.723,00                 0,00           313.723,00            15.686,00                 0,00            6.274,00</t>
  </si>
  <si>
    <t xml:space="preserve">     03           309.360,00                 0,00           309.360,00            15.468,00                 0,00            6.187,00</t>
  </si>
  <si>
    <t xml:space="preserve">     02           304.610,00                 0,00           304.610,00            15.231,00                 0,00            6.092,00</t>
  </si>
  <si>
    <t xml:space="preserve">     01           299.985,00                 0,00           299.985,00            14.999,00                 0,00            6.000,00</t>
  </si>
  <si>
    <t>Carrera   sdministrativo 1</t>
  </si>
  <si>
    <t xml:space="preserve">                                                        ESCALA SALARIAL  111    1                                   Pag.           1</t>
  </si>
  <si>
    <t>Devolverse al índice</t>
  </si>
  <si>
    <t>Escala Salarial</t>
  </si>
  <si>
    <t>Detalle de Beneficio Cualitativos (no corresponden a ingresos)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</si>
  <si>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Si el proyecto de investigación o extensión no implica el aporte de ingresos para la Universidad, sino que su beneficio se traducirá en productos como: artículo científicos, investigaciónes, libros, beneficios sociales para la población en general, debe indicarlos y justificarlos para su correspondiente análisis por parte de la COMIEX.</t>
    </r>
  </si>
  <si>
    <t>Beneficio cualitativo</t>
  </si>
  <si>
    <t>Tipo de producto o servicio académico</t>
  </si>
  <si>
    <t>Elegir producto o servicio</t>
  </si>
  <si>
    <t>Artículos</t>
  </si>
  <si>
    <t>Congresos</t>
  </si>
  <si>
    <t>Talleres</t>
  </si>
  <si>
    <t>Asignaturas</t>
  </si>
  <si>
    <t xml:space="preserve">Programas </t>
  </si>
  <si>
    <t>Capacitación</t>
  </si>
  <si>
    <t>Libros</t>
  </si>
  <si>
    <t>Otros: ¿indique cuáles?</t>
  </si>
  <si>
    <t>Detalle del producto o servicio</t>
  </si>
  <si>
    <t>2. En la parte de remuneraciones, debe revisar muy bien en la escala salarial el puesto del investigador o extensionista. Dicha hoja es informativa.</t>
  </si>
  <si>
    <r>
      <t xml:space="preserve">3. Una vez que finaliza el presupuesto, por favor, </t>
    </r>
    <r>
      <rPr>
        <b/>
        <sz val="11"/>
        <color theme="1"/>
        <rFont val="Calibri"/>
        <family val="2"/>
        <scheme val="minor"/>
      </rPr>
      <t>copie la hoja de resumen de presupuestoy beneficio cualitativo en el plan o avance</t>
    </r>
    <r>
      <rPr>
        <sz val="11"/>
        <color theme="1"/>
        <rFont val="Calibri"/>
        <family val="2"/>
        <scheme val="minor"/>
      </rPr>
      <t xml:space="preserve"> correspondiente.</t>
    </r>
  </si>
  <si>
    <t>4. Lo que no aplique en el proyecto, no debe incorporarlo.</t>
  </si>
  <si>
    <t>1. Si su proyecto tiene ingresos, debe completar la hoja de presupuesto de ingresos y si no completa la hoja de beneficio cualitativo.</t>
  </si>
  <si>
    <t>Código de proyecto</t>
  </si>
  <si>
    <t>Otros ingresos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</si>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</sst>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Broadway"/>
      <family val="5"/>
    </font>
    <font>
      <sz val="10"/>
      <color indexed="8"/>
      <name val="Calibri"/>
      <family val="2"/>
    </font>
    <font>
      <b/>
      <sz val="10"/>
      <name val="Broadway"/>
      <family val="5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 style="thin">
        <color indexed="64"/>
      </bottom>
      <diagonal/>
    </border>
    <border>
      <left/>
      <right/>
      <top style="mediumDashDot">
        <color auto="1"/>
      </top>
      <bottom style="thin">
        <color indexed="64"/>
      </bottom>
      <diagonal/>
    </border>
    <border>
      <left/>
      <right style="mediumDashDot">
        <color auto="1"/>
      </right>
      <top style="mediumDashDot">
        <color auto="1"/>
      </top>
      <bottom style="thin">
        <color indexed="64"/>
      </bottom>
      <diagonal/>
    </border>
    <border>
      <left style="mediumDash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auto="1"/>
      </right>
      <top style="thin">
        <color indexed="64"/>
      </top>
      <bottom style="thin">
        <color indexed="64"/>
      </bottom>
      <diagonal/>
    </border>
    <border>
      <left/>
      <right style="mediumDashDot">
        <color auto="1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 style="thin">
        <color indexed="64"/>
      </top>
      <bottom/>
      <diagonal/>
    </border>
    <border>
      <left/>
      <right style="mediumDashDot">
        <color auto="1"/>
      </right>
      <top style="thin">
        <color indexed="64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ill="1"/>
    <xf numFmtId="0" fontId="2" fillId="0" borderId="0" xfId="0" applyFont="1" applyFill="1"/>
    <xf numFmtId="1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164" fontId="3" fillId="0" borderId="1" xfId="0" applyNumberFormat="1" applyFont="1" applyFill="1" applyBorder="1"/>
    <xf numFmtId="0" fontId="3" fillId="0" borderId="0" xfId="0" applyFont="1"/>
    <xf numFmtId="164" fontId="0" fillId="0" borderId="0" xfId="0" applyNumberFormat="1"/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0" fillId="0" borderId="0" xfId="0" applyBorder="1"/>
    <xf numFmtId="0" fontId="7" fillId="0" borderId="0" xfId="0" applyFont="1" applyFill="1"/>
    <xf numFmtId="0" fontId="7" fillId="0" borderId="0" xfId="0" applyFont="1"/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8" fillId="0" borderId="2" xfId="0" applyFont="1" applyFill="1" applyBorder="1"/>
    <xf numFmtId="164" fontId="8" fillId="0" borderId="2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8" fillId="0" borderId="1" xfId="0" applyNumberFormat="1" applyFont="1" applyFill="1" applyBorder="1"/>
    <xf numFmtId="10" fontId="8" fillId="0" borderId="1" xfId="0" applyNumberFormat="1" applyFont="1" applyFill="1" applyBorder="1"/>
    <xf numFmtId="164" fontId="2" fillId="0" borderId="1" xfId="0" applyNumberFormat="1" applyFont="1" applyFill="1" applyBorder="1"/>
    <xf numFmtId="10" fontId="2" fillId="0" borderId="1" xfId="0" applyNumberFormat="1" applyFont="1" applyFill="1" applyBorder="1"/>
    <xf numFmtId="0" fontId="8" fillId="0" borderId="1" xfId="0" applyFont="1" applyFill="1" applyBorder="1"/>
    <xf numFmtId="10" fontId="8" fillId="0" borderId="2" xfId="0" applyNumberFormat="1" applyFont="1" applyFill="1" applyBorder="1"/>
    <xf numFmtId="164" fontId="8" fillId="0" borderId="0" xfId="0" applyNumberFormat="1" applyFont="1" applyFill="1" applyBorder="1"/>
    <xf numFmtId="10" fontId="8" fillId="0" borderId="0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2" fillId="3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26" fillId="0" borderId="0" xfId="0" applyFont="1"/>
    <xf numFmtId="0" fontId="26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12" fillId="0" borderId="0" xfId="0" applyFont="1" applyFill="1"/>
    <xf numFmtId="49" fontId="2" fillId="0" borderId="6" xfId="0" applyNumberFormat="1" applyFont="1" applyFill="1" applyBorder="1" applyAlignment="1">
      <alignment horizontal="center"/>
    </xf>
    <xf numFmtId="164" fontId="26" fillId="0" borderId="0" xfId="0" applyNumberFormat="1" applyFont="1"/>
    <xf numFmtId="0" fontId="15" fillId="0" borderId="1" xfId="0" applyFont="1" applyFill="1" applyBorder="1"/>
    <xf numFmtId="164" fontId="15" fillId="0" borderId="1" xfId="0" applyNumberFormat="1" applyFont="1" applyFill="1" applyBorder="1"/>
    <xf numFmtId="10" fontId="15" fillId="0" borderId="1" xfId="0" applyNumberFormat="1" applyFont="1" applyFill="1" applyBorder="1"/>
    <xf numFmtId="0" fontId="16" fillId="0" borderId="1" xfId="0" applyFont="1" applyFill="1" applyBorder="1"/>
    <xf numFmtId="164" fontId="16" fillId="0" borderId="1" xfId="0" applyNumberFormat="1" applyFont="1" applyFill="1" applyBorder="1"/>
    <xf numFmtId="0" fontId="18" fillId="0" borderId="1" xfId="0" applyFont="1" applyFill="1" applyBorder="1"/>
    <xf numFmtId="10" fontId="0" fillId="0" borderId="0" xfId="0" applyNumberFormat="1"/>
    <xf numFmtId="49" fontId="19" fillId="4" borderId="1" xfId="0" applyNumberFormat="1" applyFont="1" applyFill="1" applyBorder="1" applyAlignment="1">
      <alignment horizontal="center"/>
    </xf>
    <xf numFmtId="0" fontId="17" fillId="4" borderId="1" xfId="0" applyFont="1" applyFill="1" applyBorder="1"/>
    <xf numFmtId="164" fontId="17" fillId="4" borderId="1" xfId="0" applyNumberFormat="1" applyFont="1" applyFill="1" applyBorder="1"/>
    <xf numFmtId="49" fontId="19" fillId="4" borderId="6" xfId="0" applyNumberFormat="1" applyFont="1" applyFill="1" applyBorder="1" applyAlignment="1">
      <alignment horizontal="center"/>
    </xf>
    <xf numFmtId="0" fontId="19" fillId="4" borderId="1" xfId="0" applyFont="1" applyFill="1" applyBorder="1"/>
    <xf numFmtId="164" fontId="19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11" fillId="4" borderId="1" xfId="0" applyNumberFormat="1" applyFont="1" applyFill="1" applyBorder="1"/>
    <xf numFmtId="164" fontId="2" fillId="4" borderId="1" xfId="0" applyNumberFormat="1" applyFont="1" applyFill="1" applyBorder="1"/>
    <xf numFmtId="49" fontId="10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1" xfId="0" applyNumberFormat="1" applyFont="1" applyFill="1" applyBorder="1"/>
    <xf numFmtId="0" fontId="14" fillId="4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0" borderId="2" xfId="0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4" fontId="2" fillId="7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right"/>
    </xf>
    <xf numFmtId="164" fontId="26" fillId="0" borderId="1" xfId="0" applyNumberFormat="1" applyFont="1" applyFill="1" applyBorder="1"/>
    <xf numFmtId="0" fontId="2" fillId="8" borderId="1" xfId="0" applyFont="1" applyFill="1" applyBorder="1"/>
    <xf numFmtId="0" fontId="2" fillId="9" borderId="0" xfId="0" applyFont="1" applyFill="1"/>
    <xf numFmtId="0" fontId="8" fillId="9" borderId="0" xfId="0" applyFont="1" applyFill="1"/>
    <xf numFmtId="4" fontId="8" fillId="0" borderId="1" xfId="0" applyNumberFormat="1" applyFont="1" applyFill="1" applyBorder="1"/>
    <xf numFmtId="4" fontId="19" fillId="4" borderId="1" xfId="0" applyNumberFormat="1" applyFont="1" applyFill="1" applyBorder="1"/>
    <xf numFmtId="4" fontId="16" fillId="0" borderId="1" xfId="0" applyNumberFormat="1" applyFont="1" applyFill="1" applyBorder="1"/>
    <xf numFmtId="4" fontId="17" fillId="4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6" fillId="4" borderId="1" xfId="0" applyNumberFormat="1" applyFont="1" applyFill="1" applyBorder="1"/>
    <xf numFmtId="4" fontId="2" fillId="6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/>
    <xf numFmtId="4" fontId="11" fillId="4" borderId="1" xfId="0" applyNumberFormat="1" applyFont="1" applyFill="1" applyBorder="1"/>
    <xf numFmtId="4" fontId="13" fillId="4" borderId="1" xfId="0" applyNumberFormat="1" applyFont="1" applyFill="1" applyBorder="1"/>
    <xf numFmtId="4" fontId="2" fillId="4" borderId="1" xfId="0" applyNumberFormat="1" applyFont="1" applyFill="1" applyBorder="1"/>
    <xf numFmtId="4" fontId="8" fillId="0" borderId="2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19" fillId="4" borderId="1" xfId="0" applyNumberFormat="1" applyFont="1" applyFill="1" applyBorder="1"/>
    <xf numFmtId="2" fontId="8" fillId="0" borderId="1" xfId="0" applyNumberFormat="1" applyFont="1" applyFill="1" applyBorder="1"/>
    <xf numFmtId="0" fontId="13" fillId="0" borderId="2" xfId="0" applyFont="1" applyFill="1" applyBorder="1"/>
    <xf numFmtId="164" fontId="27" fillId="0" borderId="2" xfId="0" applyNumberFormat="1" applyFont="1" applyFill="1" applyBorder="1"/>
    <xf numFmtId="164" fontId="2" fillId="6" borderId="1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Protection="1"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164" fontId="11" fillId="2" borderId="1" xfId="0" applyNumberFormat="1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Protection="1">
      <protection locked="0"/>
    </xf>
    <xf numFmtId="164" fontId="13" fillId="4" borderId="1" xfId="0" applyNumberFormat="1" applyFont="1" applyFill="1" applyBorder="1" applyProtection="1">
      <protection locked="0"/>
    </xf>
    <xf numFmtId="0" fontId="0" fillId="10" borderId="0" xfId="0" applyFill="1"/>
    <xf numFmtId="0" fontId="26" fillId="10" borderId="0" xfId="0" applyFont="1" applyFill="1"/>
    <xf numFmtId="164" fontId="24" fillId="10" borderId="0" xfId="2" applyFont="1" applyFill="1"/>
    <xf numFmtId="12" fontId="0" fillId="10" borderId="0" xfId="0" applyNumberFormat="1" applyFill="1" applyAlignment="1">
      <alignment horizontal="center"/>
    </xf>
    <xf numFmtId="0" fontId="2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2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5" fillId="0" borderId="0" xfId="1" quotePrefix="1" applyNumberFormat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1" quotePrefix="1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10" borderId="0" xfId="0" applyFill="1" applyAlignment="1">
      <alignment horizontal="center"/>
    </xf>
    <xf numFmtId="0" fontId="26" fillId="10" borderId="0" xfId="0" applyFont="1" applyFill="1" applyAlignment="1">
      <alignment horizontal="center"/>
    </xf>
    <xf numFmtId="164" fontId="0" fillId="10" borderId="1" xfId="2" applyFont="1" applyFill="1" applyBorder="1"/>
    <xf numFmtId="164" fontId="0" fillId="10" borderId="1" xfId="0" applyNumberFormat="1" applyFill="1" applyBorder="1"/>
    <xf numFmtId="0" fontId="35" fillId="7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 wrapText="1"/>
    </xf>
    <xf numFmtId="0" fontId="0" fillId="10" borderId="0" xfId="0" applyFont="1" applyFill="1"/>
    <xf numFmtId="164" fontId="0" fillId="7" borderId="1" xfId="0" applyNumberFormat="1" applyFill="1" applyBorder="1"/>
    <xf numFmtId="164" fontId="0" fillId="7" borderId="1" xfId="2" applyFont="1" applyFill="1" applyBorder="1"/>
    <xf numFmtId="164" fontId="24" fillId="10" borderId="1" xfId="2" applyFont="1" applyFill="1" applyBorder="1"/>
    <xf numFmtId="0" fontId="36" fillId="11" borderId="0" xfId="1" applyFont="1" applyFill="1" applyAlignment="1">
      <alignment horizont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164" fontId="30" fillId="7" borderId="1" xfId="2" applyFont="1" applyFill="1" applyBorder="1"/>
    <xf numFmtId="0" fontId="38" fillId="10" borderId="0" xfId="0" applyFont="1" applyFill="1"/>
    <xf numFmtId="0" fontId="0" fillId="12" borderId="0" xfId="0" applyFill="1"/>
    <xf numFmtId="0" fontId="36" fillId="12" borderId="0" xfId="1" applyFont="1" applyFill="1" applyAlignment="1">
      <alignment horizontal="center"/>
    </xf>
    <xf numFmtId="49" fontId="28" fillId="10" borderId="1" xfId="0" applyNumberFormat="1" applyFont="1" applyFill="1" applyBorder="1" applyAlignment="1">
      <alignment horizontal="center" vertical="center" wrapText="1"/>
    </xf>
    <xf numFmtId="49" fontId="28" fillId="10" borderId="25" xfId="0" applyNumberFormat="1" applyFont="1" applyFill="1" applyBorder="1" applyAlignment="1">
      <alignment horizontal="center" vertical="center"/>
    </xf>
    <xf numFmtId="164" fontId="0" fillId="10" borderId="0" xfId="2" applyFont="1" applyFill="1"/>
    <xf numFmtId="0" fontId="0" fillId="12" borderId="0" xfId="0" applyFill="1" applyProtection="1"/>
    <xf numFmtId="0" fontId="0" fillId="12" borderId="36" xfId="0" applyFill="1" applyBorder="1" applyProtection="1"/>
    <xf numFmtId="0" fontId="0" fillId="12" borderId="0" xfId="0" applyFill="1" applyBorder="1" applyProtection="1"/>
    <xf numFmtId="0" fontId="0" fillId="12" borderId="37" xfId="0" applyFill="1" applyBorder="1" applyProtection="1"/>
    <xf numFmtId="0" fontId="2" fillId="10" borderId="25" xfId="0" applyFont="1" applyFill="1" applyBorder="1" applyAlignment="1" applyProtection="1"/>
    <xf numFmtId="0" fontId="2" fillId="10" borderId="25" xfId="0" applyFont="1" applyFill="1" applyBorder="1" applyProtection="1"/>
    <xf numFmtId="0" fontId="2" fillId="10" borderId="36" xfId="0" applyFont="1" applyFill="1" applyBorder="1" applyAlignment="1" applyProtection="1"/>
    <xf numFmtId="0" fontId="0" fillId="10" borderId="37" xfId="0" applyFill="1" applyBorder="1" applyProtection="1"/>
    <xf numFmtId="0" fontId="2" fillId="10" borderId="25" xfId="0" applyFont="1" applyFill="1" applyBorder="1" applyAlignment="1" applyProtection="1">
      <alignment horizontal="center" vertical="center"/>
    </xf>
    <xf numFmtId="0" fontId="2" fillId="10" borderId="25" xfId="0" applyFont="1" applyFill="1" applyBorder="1" applyAlignment="1" applyProtection="1">
      <alignment horizontal="left"/>
    </xf>
    <xf numFmtId="164" fontId="2" fillId="10" borderId="1" xfId="0" applyNumberFormat="1" applyFont="1" applyFill="1" applyBorder="1" applyAlignment="1" applyProtection="1">
      <alignment horizontal="center"/>
    </xf>
    <xf numFmtId="165" fontId="0" fillId="10" borderId="26" xfId="0" applyNumberFormat="1" applyFill="1" applyBorder="1" applyProtection="1"/>
    <xf numFmtId="0" fontId="3" fillId="10" borderId="25" xfId="0" applyFont="1" applyFill="1" applyBorder="1" applyProtection="1"/>
    <xf numFmtId="2" fontId="8" fillId="10" borderId="1" xfId="0" applyNumberFormat="1" applyFont="1" applyFill="1" applyBorder="1" applyProtection="1"/>
    <xf numFmtId="0" fontId="3" fillId="10" borderId="25" xfId="0" applyFont="1" applyFill="1" applyBorder="1" applyAlignment="1" applyProtection="1">
      <alignment horizontal="left" vertical="center"/>
    </xf>
    <xf numFmtId="164" fontId="0" fillId="12" borderId="0" xfId="0" applyNumberFormat="1" applyFill="1" applyProtection="1"/>
    <xf numFmtId="4" fontId="8" fillId="10" borderId="1" xfId="0" applyNumberFormat="1" applyFont="1" applyFill="1" applyBorder="1" applyProtection="1"/>
    <xf numFmtId="10" fontId="0" fillId="12" borderId="0" xfId="0" applyNumberFormat="1" applyFill="1" applyProtection="1"/>
    <xf numFmtId="0" fontId="3" fillId="10" borderId="36" xfId="0" applyFont="1" applyFill="1" applyBorder="1" applyProtection="1"/>
    <xf numFmtId="164" fontId="8" fillId="10" borderId="1" xfId="0" applyNumberFormat="1" applyFont="1" applyFill="1" applyBorder="1" applyProtection="1"/>
    <xf numFmtId="10" fontId="8" fillId="10" borderId="1" xfId="0" applyNumberFormat="1" applyFont="1" applyFill="1" applyBorder="1" applyProtection="1"/>
    <xf numFmtId="0" fontId="26" fillId="12" borderId="0" xfId="0" applyFont="1" applyFill="1" applyProtection="1"/>
    <xf numFmtId="0" fontId="1" fillId="10" borderId="25" xfId="0" applyFont="1" applyFill="1" applyBorder="1" applyProtection="1"/>
    <xf numFmtId="0" fontId="15" fillId="10" borderId="25" xfId="0" applyFont="1" applyFill="1" applyBorder="1" applyProtection="1"/>
    <xf numFmtId="0" fontId="1" fillId="10" borderId="39" xfId="0" applyFont="1" applyFill="1" applyBorder="1" applyProtection="1"/>
    <xf numFmtId="165" fontId="0" fillId="10" borderId="40" xfId="0" applyNumberFormat="1" applyFill="1" applyBorder="1" applyProtection="1"/>
    <xf numFmtId="0" fontId="3" fillId="12" borderId="0" xfId="0" applyFont="1" applyFill="1" applyBorder="1" applyProtection="1"/>
    <xf numFmtId="0" fontId="8" fillId="12" borderId="0" xfId="0" applyFont="1" applyFill="1" applyBorder="1" applyProtection="1"/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10" fontId="2" fillId="10" borderId="1" xfId="0" applyNumberFormat="1" applyFont="1" applyFill="1" applyBorder="1" applyAlignment="1" applyProtection="1">
      <alignment horizontal="center" wrapText="1"/>
      <protection locked="0"/>
    </xf>
    <xf numFmtId="0" fontId="25" fillId="10" borderId="0" xfId="1" applyFill="1" applyAlignment="1" applyProtection="1">
      <alignment horizontal="center"/>
      <protection locked="0"/>
    </xf>
    <xf numFmtId="0" fontId="0" fillId="6" borderId="0" xfId="0" applyFill="1" applyProtection="1"/>
    <xf numFmtId="0" fontId="2" fillId="10" borderId="1" xfId="0" applyFont="1" applyFill="1" applyBorder="1" applyProtection="1"/>
    <xf numFmtId="0" fontId="2" fillId="10" borderId="1" xfId="0" applyFont="1" applyFill="1" applyBorder="1" applyAlignment="1" applyProtection="1">
      <alignment horizontal="center"/>
    </xf>
    <xf numFmtId="0" fontId="3" fillId="10" borderId="1" xfId="0" applyFont="1" applyFill="1" applyBorder="1" applyAlignment="1" applyProtection="1">
      <alignment horizontal="left" vertical="center"/>
    </xf>
    <xf numFmtId="2" fontId="13" fillId="10" borderId="1" xfId="0" applyNumberFormat="1" applyFont="1" applyFill="1" applyBorder="1" applyAlignment="1" applyProtection="1">
      <alignment horizontal="right" vertical="center"/>
    </xf>
    <xf numFmtId="2" fontId="32" fillId="10" borderId="1" xfId="0" applyNumberFormat="1" applyFont="1" applyFill="1" applyBorder="1" applyAlignment="1" applyProtection="1">
      <alignment horizontal="right" vertical="center"/>
    </xf>
    <xf numFmtId="2" fontId="28" fillId="10" borderId="1" xfId="0" applyNumberFormat="1" applyFont="1" applyFill="1" applyBorder="1" applyProtection="1"/>
    <xf numFmtId="0" fontId="36" fillId="11" borderId="0" xfId="1" applyFont="1" applyFill="1" applyAlignment="1" applyProtection="1">
      <alignment horizontal="center"/>
      <protection locked="0"/>
    </xf>
    <xf numFmtId="49" fontId="3" fillId="10" borderId="1" xfId="0" applyNumberFormat="1" applyFont="1" applyFill="1" applyBorder="1" applyAlignment="1" applyProtection="1">
      <alignment vertical="center"/>
      <protection locked="0"/>
    </xf>
    <xf numFmtId="2" fontId="8" fillId="10" borderId="1" xfId="0" applyNumberFormat="1" applyFont="1" applyFill="1" applyBorder="1" applyAlignment="1" applyProtection="1">
      <alignment horizontal="right" vertical="center"/>
      <protection locked="0"/>
    </xf>
    <xf numFmtId="2" fontId="0" fillId="10" borderId="1" xfId="0" applyNumberFormat="1" applyFont="1" applyFill="1" applyBorder="1" applyAlignment="1" applyProtection="1">
      <alignment horizontal="right" vertical="center"/>
      <protection locked="0"/>
    </xf>
    <xf numFmtId="49" fontId="3" fillId="10" borderId="1" xfId="0" applyNumberFormat="1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49" fontId="0" fillId="10" borderId="25" xfId="0" applyNumberFormat="1" applyFill="1" applyBorder="1" applyAlignment="1" applyProtection="1">
      <alignment horizontal="left" vertical="center"/>
      <protection locked="0"/>
    </xf>
    <xf numFmtId="49" fontId="0" fillId="10" borderId="1" xfId="0" applyNumberFormat="1" applyFill="1" applyBorder="1" applyAlignment="1" applyProtection="1">
      <alignment horizontal="left" vertical="center"/>
      <protection locked="0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center"/>
      <protection locked="0"/>
    </xf>
    <xf numFmtId="164" fontId="24" fillId="10" borderId="1" xfId="2" applyFont="1" applyFill="1" applyBorder="1" applyProtection="1">
      <protection locked="0"/>
    </xf>
    <xf numFmtId="0" fontId="37" fillId="11" borderId="0" xfId="1" applyFont="1" applyFill="1" applyAlignment="1" applyProtection="1">
      <alignment horizontal="center"/>
      <protection locked="0"/>
    </xf>
    <xf numFmtId="0" fontId="18" fillId="10" borderId="1" xfId="0" applyFont="1" applyFill="1" applyBorder="1" applyProtection="1">
      <protection locked="0"/>
    </xf>
    <xf numFmtId="49" fontId="0" fillId="10" borderId="1" xfId="0" applyNumberFormat="1" applyFill="1" applyBorder="1" applyProtection="1">
      <protection locked="0"/>
    </xf>
    <xf numFmtId="164" fontId="0" fillId="10" borderId="1" xfId="2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8" fillId="10" borderId="1" xfId="0" applyFont="1" applyFill="1" applyBorder="1" applyProtection="1">
      <protection locked="0"/>
    </xf>
    <xf numFmtId="0" fontId="1" fillId="10" borderId="1" xfId="0" applyFont="1" applyFill="1" applyBorder="1" applyProtection="1">
      <protection locked="0"/>
    </xf>
    <xf numFmtId="0" fontId="0" fillId="10" borderId="0" xfId="0" applyFill="1" applyAlignment="1">
      <alignment horizontal="left" vertical="center" wrapText="1"/>
    </xf>
    <xf numFmtId="0" fontId="40" fillId="10" borderId="0" xfId="0" applyFont="1" applyFill="1" applyAlignment="1">
      <alignment horizontal="center"/>
    </xf>
    <xf numFmtId="0" fontId="41" fillId="10" borderId="0" xfId="0" applyFont="1" applyFill="1" applyAlignment="1">
      <alignment horizontal="center"/>
    </xf>
    <xf numFmtId="0" fontId="25" fillId="10" borderId="0" xfId="1" applyFill="1" applyProtection="1">
      <protection locked="0"/>
    </xf>
    <xf numFmtId="0" fontId="25" fillId="10" borderId="0" xfId="1" applyFill="1" applyAlignment="1" applyProtection="1">
      <alignment horizontal="left"/>
      <protection locked="0"/>
    </xf>
    <xf numFmtId="0" fontId="0" fillId="10" borderId="20" xfId="0" applyNumberFormat="1" applyFont="1" applyFill="1" applyBorder="1" applyAlignment="1" applyProtection="1">
      <alignment horizontal="center"/>
      <protection locked="0"/>
    </xf>
    <xf numFmtId="0" fontId="0" fillId="10" borderId="5" xfId="0" applyNumberFormat="1" applyFont="1" applyFill="1" applyBorder="1" applyAlignment="1" applyProtection="1">
      <alignment horizontal="center"/>
      <protection locked="0"/>
    </xf>
    <xf numFmtId="0" fontId="0" fillId="10" borderId="27" xfId="0" applyNumberFormat="1" applyFont="1" applyFill="1" applyBorder="1" applyAlignment="1" applyProtection="1">
      <alignment horizontal="center"/>
      <protection locked="0"/>
    </xf>
    <xf numFmtId="49" fontId="0" fillId="10" borderId="20" xfId="0" applyNumberFormat="1" applyFont="1" applyFill="1" applyBorder="1" applyAlignment="1" applyProtection="1">
      <alignment horizontal="center"/>
      <protection locked="0"/>
    </xf>
    <xf numFmtId="49" fontId="0" fillId="10" borderId="5" xfId="0" applyNumberFormat="1" applyFont="1" applyFill="1" applyBorder="1" applyAlignment="1" applyProtection="1">
      <alignment horizontal="center"/>
      <protection locked="0"/>
    </xf>
    <xf numFmtId="49" fontId="0" fillId="10" borderId="27" xfId="0" applyNumberFormat="1" applyFont="1" applyFill="1" applyBorder="1" applyAlignment="1" applyProtection="1">
      <alignment horizontal="center"/>
      <protection locked="0"/>
    </xf>
    <xf numFmtId="0" fontId="22" fillId="10" borderId="33" xfId="0" applyFont="1" applyFill="1" applyBorder="1" applyAlignment="1" applyProtection="1">
      <alignment horizontal="center"/>
    </xf>
    <xf numFmtId="0" fontId="22" fillId="10" borderId="34" xfId="0" applyFont="1" applyFill="1" applyBorder="1" applyAlignment="1" applyProtection="1">
      <alignment horizontal="center"/>
    </xf>
    <xf numFmtId="0" fontId="22" fillId="10" borderId="35" xfId="0" applyFont="1" applyFill="1" applyBorder="1" applyAlignment="1" applyProtection="1">
      <alignment horizontal="center"/>
    </xf>
    <xf numFmtId="0" fontId="22" fillId="10" borderId="36" xfId="0" applyFont="1" applyFill="1" applyBorder="1" applyAlignment="1" applyProtection="1">
      <alignment horizontal="center"/>
    </xf>
    <xf numFmtId="0" fontId="22" fillId="10" borderId="0" xfId="0" applyFont="1" applyFill="1" applyBorder="1" applyAlignment="1" applyProtection="1">
      <alignment horizontal="center"/>
    </xf>
    <xf numFmtId="0" fontId="22" fillId="10" borderId="37" xfId="0" applyFont="1" applyFill="1" applyBorder="1" applyAlignment="1" applyProtection="1">
      <alignment horizontal="center"/>
    </xf>
    <xf numFmtId="0" fontId="39" fillId="10" borderId="0" xfId="0" applyFont="1" applyFill="1" applyAlignment="1" applyProtection="1">
      <alignment horizontal="center"/>
    </xf>
    <xf numFmtId="0" fontId="2" fillId="12" borderId="38" xfId="0" applyFont="1" applyFill="1" applyBorder="1" applyAlignment="1" applyProtection="1">
      <alignment horizontal="center"/>
    </xf>
    <xf numFmtId="0" fontId="2" fillId="12" borderId="5" xfId="0" applyFont="1" applyFill="1" applyBorder="1" applyAlignment="1" applyProtection="1">
      <alignment horizontal="center"/>
    </xf>
    <xf numFmtId="0" fontId="2" fillId="12" borderId="27" xfId="0" applyFont="1" applyFill="1" applyBorder="1" applyAlignment="1" applyProtection="1">
      <alignment horizontal="center"/>
    </xf>
    <xf numFmtId="165" fontId="0" fillId="10" borderId="38" xfId="0" applyNumberFormat="1" applyFill="1" applyBorder="1" applyAlignment="1" applyProtection="1">
      <alignment horizontal="center"/>
    </xf>
    <xf numFmtId="165" fontId="0" fillId="10" borderId="5" xfId="0" applyNumberFormat="1" applyFill="1" applyBorder="1" applyAlignment="1" applyProtection="1">
      <alignment horizontal="center"/>
    </xf>
    <xf numFmtId="165" fontId="0" fillId="10" borderId="27" xfId="0" applyNumberFormat="1" applyFill="1" applyBorder="1" applyAlignment="1" applyProtection="1">
      <alignment horizontal="center"/>
    </xf>
    <xf numFmtId="0" fontId="2" fillId="10" borderId="3" xfId="0" applyFont="1" applyFill="1" applyBorder="1" applyAlignment="1" applyProtection="1">
      <alignment horizontal="center"/>
    </xf>
    <xf numFmtId="0" fontId="2" fillId="10" borderId="8" xfId="0" applyFont="1" applyFill="1" applyBorder="1" applyAlignment="1" applyProtection="1">
      <alignment horizontal="center"/>
    </xf>
    <xf numFmtId="0" fontId="32" fillId="10" borderId="20" xfId="0" applyFont="1" applyFill="1" applyBorder="1" applyAlignment="1" applyProtection="1">
      <alignment horizontal="center"/>
      <protection locked="0"/>
    </xf>
    <xf numFmtId="0" fontId="32" fillId="10" borderId="5" xfId="0" applyFont="1" applyFill="1" applyBorder="1" applyAlignment="1" applyProtection="1">
      <alignment horizontal="center"/>
      <protection locked="0"/>
    </xf>
    <xf numFmtId="0" fontId="32" fillId="10" borderId="27" xfId="0" applyFont="1" applyFill="1" applyBorder="1" applyAlignment="1" applyProtection="1">
      <alignment horizontal="center"/>
      <protection locked="0"/>
    </xf>
    <xf numFmtId="0" fontId="22" fillId="10" borderId="1" xfId="0" applyFont="1" applyFill="1" applyBorder="1" applyAlignment="1" applyProtection="1">
      <alignment horizontal="right" vertical="center"/>
    </xf>
    <xf numFmtId="0" fontId="33" fillId="10" borderId="21" xfId="0" applyFont="1" applyFill="1" applyBorder="1" applyAlignment="1" applyProtection="1">
      <alignment horizontal="center"/>
    </xf>
    <xf numFmtId="0" fontId="39" fillId="10" borderId="0" xfId="0" applyFont="1" applyFill="1" applyAlignment="1">
      <alignment horizontal="center"/>
    </xf>
    <xf numFmtId="49" fontId="0" fillId="10" borderId="20" xfId="0" applyNumberFormat="1" applyFill="1" applyBorder="1" applyAlignment="1" applyProtection="1">
      <alignment horizontal="left" vertical="center"/>
      <protection locked="0"/>
    </xf>
    <xf numFmtId="49" fontId="0" fillId="10" borderId="5" xfId="0" applyNumberFormat="1" applyFill="1" applyBorder="1" applyAlignment="1" applyProtection="1">
      <alignment horizontal="left" vertical="center"/>
      <protection locked="0"/>
    </xf>
    <xf numFmtId="49" fontId="0" fillId="10" borderId="27" xfId="0" applyNumberFormat="1" applyFill="1" applyBorder="1" applyAlignment="1" applyProtection="1">
      <alignment horizontal="left" vertical="center"/>
      <protection locked="0"/>
    </xf>
    <xf numFmtId="0" fontId="29" fillId="10" borderId="22" xfId="0" applyFont="1" applyFill="1" applyBorder="1" applyAlignment="1">
      <alignment horizontal="center" vertical="center"/>
    </xf>
    <xf numFmtId="0" fontId="29" fillId="10" borderId="23" xfId="0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29" xfId="0" applyFill="1" applyBorder="1" applyAlignment="1">
      <alignment horizontal="left" vertical="top" wrapText="1"/>
    </xf>
    <xf numFmtId="0" fontId="0" fillId="10" borderId="30" xfId="0" applyFill="1" applyBorder="1" applyAlignment="1">
      <alignment horizontal="left" vertical="top" wrapText="1"/>
    </xf>
    <xf numFmtId="0" fontId="0" fillId="10" borderId="31" xfId="0" applyFill="1" applyBorder="1" applyAlignment="1">
      <alignment horizontal="left" vertical="top" wrapText="1"/>
    </xf>
    <xf numFmtId="0" fontId="0" fillId="10" borderId="32" xfId="0" applyFill="1" applyBorder="1" applyAlignment="1">
      <alignment horizontal="left" vertical="top" wrapText="1"/>
    </xf>
    <xf numFmtId="49" fontId="28" fillId="10" borderId="1" xfId="0" applyNumberFormat="1" applyFont="1" applyFill="1" applyBorder="1" applyAlignment="1">
      <alignment horizontal="center" vertical="center"/>
    </xf>
    <xf numFmtId="49" fontId="28" fillId="10" borderId="26" xfId="0" applyNumberFormat="1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left" vertical="center"/>
    </xf>
    <xf numFmtId="0" fontId="28" fillId="7" borderId="20" xfId="0" applyFont="1" applyFill="1" applyBorder="1" applyAlignment="1">
      <alignment horizontal="right"/>
    </xf>
    <xf numFmtId="0" fontId="28" fillId="7" borderId="5" xfId="0" applyFont="1" applyFill="1" applyBorder="1" applyAlignment="1">
      <alignment horizontal="right"/>
    </xf>
    <xf numFmtId="0" fontId="28" fillId="7" borderId="6" xfId="0" applyFont="1" applyFill="1" applyBorder="1" applyAlignment="1">
      <alignment horizontal="right"/>
    </xf>
    <xf numFmtId="0" fontId="29" fillId="7" borderId="0" xfId="0" applyFont="1" applyFill="1" applyAlignment="1">
      <alignment horizontal="center"/>
    </xf>
    <xf numFmtId="0" fontId="29" fillId="7" borderId="2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/>
    </xf>
    <xf numFmtId="0" fontId="2" fillId="9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0" fontId="2" fillId="10" borderId="26" xfId="0" applyNumberFormat="1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1051560</xdr:colOff>
      <xdr:row>3</xdr:row>
      <xdr:rowOff>15240</xdr:rowOff>
    </xdr:from>
    <xdr:to>
      <xdr:col>5</xdr:col>
      <xdr:colOff>563880</xdr:colOff>
      <xdr:row>8</xdr:row>
      <xdr:rowOff>100965</xdr:rowOff>
    </xdr:to>
    <xdr:pic>
      <xdr:nvPicPr>
        <xdr:cNvPr id="3" name="Imagen 2" descr="logo UN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3880"/>
          <a:ext cx="93726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541020</xdr:colOff>
          <xdr:row>3</xdr:row>
          <xdr:rowOff>45720</xdr:rowOff>
        </xdr:from>
        <xdr:to>
          <xdr:col>4</xdr:col>
          <xdr:colOff>457200</xdr:colOff>
          <xdr:row>8</xdr:row>
          <xdr:rowOff>45720</xdr:rowOff>
        </xdr:to>
        <xdr:sp macro="" textlink="">
          <xdr:nvSpPr>
            <xdr:cNvPr id="89089" name="Object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0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8</xdr:row>
      <xdr:rowOff>30480</xdr:rowOff>
    </xdr:from>
    <xdr:to>
      <xdr:col>4</xdr:col>
      <xdr:colOff>1051560</xdr:colOff>
      <xdr:row>29</xdr:row>
      <xdr:rowOff>53340</xdr:rowOff>
    </xdr:to>
    <xdr:sp macro="" textlink="">
      <xdr:nvSpPr>
        <xdr:cNvPr id="2" name="Cerrar llav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15200" y="1699260"/>
          <a:ext cx="929640" cy="387096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144780</xdr:colOff>
      <xdr:row>16</xdr:row>
      <xdr:rowOff>106680</xdr:rowOff>
    </xdr:from>
    <xdr:to>
      <xdr:col>7</xdr:col>
      <xdr:colOff>525780</xdr:colOff>
      <xdr:row>20</xdr:row>
      <xdr:rowOff>121920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35340" y="3238500"/>
          <a:ext cx="2369820" cy="7467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Está</a:t>
          </a:r>
          <a:r>
            <a:rPr lang="en-US" sz="1100" baseline="0"/>
            <a:t> área no debe ser manipulada, ya que contiene fórmulas de las otras hojas.</a:t>
          </a:r>
          <a:endParaRPr lang="en-US" sz="1100"/>
        </a:p>
      </xdr:txBody>
    </xdr:sp>
    <xdr:clientData/>
  </xdr:twoCellAnchor>
  <xdr:twoCellAnchor>
    <xdr:from>
      <xdr:col>4</xdr:col>
      <xdr:colOff>678180</xdr:colOff>
      <xdr:row>3</xdr:row>
      <xdr:rowOff>175260</xdr:rowOff>
    </xdr:from>
    <xdr:to>
      <xdr:col>6</xdr:col>
      <xdr:colOff>228600</xdr:colOff>
      <xdr:row>7</xdr:row>
      <xdr:rowOff>76200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871460" y="754380"/>
          <a:ext cx="1844040" cy="647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Indicar nombre del proyecto y coordinador en el espacio destinado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137160</xdr:colOff>
      <xdr:row>3</xdr:row>
      <xdr:rowOff>7620</xdr:rowOff>
    </xdr:from>
    <xdr:to>
      <xdr:col>4</xdr:col>
      <xdr:colOff>525780</xdr:colOff>
      <xdr:row>7</xdr:row>
      <xdr:rowOff>251460</xdr:rowOff>
    </xdr:to>
    <xdr:sp macro="" textlink="">
      <xdr:nvSpPr>
        <xdr:cNvPr id="8" name="Cerrar llav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330440" y="586740"/>
          <a:ext cx="388620" cy="99060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0</xdr:row>
      <xdr:rowOff>91440</xdr:rowOff>
    </xdr:from>
    <xdr:to>
      <xdr:col>1</xdr:col>
      <xdr:colOff>449580</xdr:colOff>
      <xdr:row>5</xdr:row>
      <xdr:rowOff>60960</xdr:rowOff>
    </xdr:to>
    <xdr:pic>
      <xdr:nvPicPr>
        <xdr:cNvPr id="88542" name="Picture 1" descr="fudapredi2">
          <a:extLst>
            <a:ext uri="{FF2B5EF4-FFF2-40B4-BE49-F238E27FC236}">
              <a16:creationId xmlns:a16="http://schemas.microsoft.com/office/drawing/2014/main" id="{00000000-0008-0000-0800-0000DE5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91440"/>
          <a:ext cx="9982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617220</xdr:colOff>
      <xdr:row>109</xdr:row>
      <xdr:rowOff>45720</xdr:rowOff>
    </xdr:from>
    <xdr:to>
      <xdr:col>1</xdr:col>
      <xdr:colOff>1272540</xdr:colOff>
      <xdr:row>113</xdr:row>
      <xdr:rowOff>121920</xdr:rowOff>
    </xdr:to>
    <xdr:sp macro="" textlink="">
      <xdr:nvSpPr>
        <xdr:cNvPr id="88543" name="AutoShape 2">
          <a:extLst>
            <a:ext uri="{FF2B5EF4-FFF2-40B4-BE49-F238E27FC236}">
              <a16:creationId xmlns:a16="http://schemas.microsoft.com/office/drawing/2014/main" id="{00000000-0008-0000-0800-0000DF590100}"/>
            </a:ext>
          </a:extLst>
        </xdr:cNvPr>
        <xdr:cNvSpPr>
          <a:spLocks noChangeArrowheads="1"/>
        </xdr:cNvSpPr>
      </xdr:nvSpPr>
      <xdr:spPr bwMode="auto">
        <a:xfrm>
          <a:off x="617220" y="20010120"/>
          <a:ext cx="1615440" cy="80772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1790700</xdr:colOff>
      <xdr:row>109</xdr:row>
      <xdr:rowOff>38100</xdr:rowOff>
    </xdr:from>
    <xdr:to>
      <xdr:col>1</xdr:col>
      <xdr:colOff>3291840</xdr:colOff>
      <xdr:row>113</xdr:row>
      <xdr:rowOff>106680</xdr:rowOff>
    </xdr:to>
    <xdr:sp macro="" textlink="">
      <xdr:nvSpPr>
        <xdr:cNvPr id="88544" name="AutoShape 2">
          <a:extLst>
            <a:ext uri="{FF2B5EF4-FFF2-40B4-BE49-F238E27FC236}">
              <a16:creationId xmlns:a16="http://schemas.microsoft.com/office/drawing/2014/main" id="{00000000-0008-0000-0800-0000E0590100}"/>
            </a:ext>
          </a:extLst>
        </xdr:cNvPr>
        <xdr:cNvSpPr>
          <a:spLocks noChangeArrowheads="1"/>
        </xdr:cNvSpPr>
      </xdr:nvSpPr>
      <xdr:spPr bwMode="auto">
        <a:xfrm>
          <a:off x="2750820" y="20002500"/>
          <a:ext cx="1501140" cy="8001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109</xdr:row>
      <xdr:rowOff>45720</xdr:rowOff>
    </xdr:from>
    <xdr:to>
      <xdr:col>3</xdr:col>
      <xdr:colOff>350520</xdr:colOff>
      <xdr:row>113</xdr:row>
      <xdr:rowOff>99060</xdr:rowOff>
    </xdr:to>
    <xdr:sp macro="" textlink="">
      <xdr:nvSpPr>
        <xdr:cNvPr id="88545" name="AutoShape 3">
          <a:extLst>
            <a:ext uri="{FF2B5EF4-FFF2-40B4-BE49-F238E27FC236}">
              <a16:creationId xmlns:a16="http://schemas.microsoft.com/office/drawing/2014/main" id="{00000000-0008-0000-0800-0000E1590100}"/>
            </a:ext>
          </a:extLst>
        </xdr:cNvPr>
        <xdr:cNvSpPr>
          <a:spLocks noChangeArrowheads="1"/>
        </xdr:cNvSpPr>
      </xdr:nvSpPr>
      <xdr:spPr bwMode="auto">
        <a:xfrm>
          <a:off x="4960620" y="20010120"/>
          <a:ext cx="1211580" cy="78486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C390-CF02-4983-9C1F-9FD1B859E18E}">
  <dimension ref="C10:G26"/>
  <sheetViews>
    <sheetView tabSelected="1" topLeftCell="A3" zoomScaleNormal="100" workbookViewId="0">
      <selection activeCell="A6" sqref="A6"/>
    </sheetView>
  </sheetViews>
  <sheetFormatPr baseColWidth="10" defaultRowHeight="14.4" x14ac:dyDescent="0.3"/>
  <cols>
    <col min="1" max="2" width="11.5546875" style="158"/>
    <col min="3" max="7" width="20.77734375" style="158" customWidth="1"/>
    <col min="8" max="16384" width="11.5546875" style="158"/>
  </cols>
  <sheetData>
    <row r="10" spans="3:7" ht="21" x14ac:dyDescent="0.4">
      <c r="C10" s="220" t="s">
        <v>308</v>
      </c>
      <c r="D10" s="220"/>
      <c r="E10" s="220"/>
      <c r="F10" s="220"/>
      <c r="G10" s="220"/>
    </row>
    <row r="11" spans="3:7" ht="25.8" x14ac:dyDescent="0.5">
      <c r="C11" s="221" t="s">
        <v>303</v>
      </c>
      <c r="D11" s="221"/>
      <c r="E11" s="221"/>
      <c r="F11" s="221"/>
      <c r="G11" s="221"/>
    </row>
    <row r="12" spans="3:7" x14ac:dyDescent="0.3">
      <c r="C12" s="119"/>
      <c r="D12" s="119"/>
      <c r="E12" s="119"/>
      <c r="F12" s="119"/>
      <c r="G12" s="119"/>
    </row>
    <row r="13" spans="3:7" x14ac:dyDescent="0.3">
      <c r="C13" s="222" t="s">
        <v>298</v>
      </c>
      <c r="D13" s="222"/>
      <c r="E13" s="222"/>
      <c r="F13" s="222"/>
      <c r="G13" s="222"/>
    </row>
    <row r="14" spans="3:7" x14ac:dyDescent="0.3">
      <c r="C14" s="223" t="s">
        <v>299</v>
      </c>
      <c r="D14" s="223"/>
      <c r="E14" s="223"/>
      <c r="F14" s="223"/>
      <c r="G14" s="223"/>
    </row>
    <row r="15" spans="3:7" x14ac:dyDescent="0.3">
      <c r="C15" s="223" t="s">
        <v>512</v>
      </c>
      <c r="D15" s="223"/>
      <c r="E15" s="223"/>
      <c r="F15" s="223"/>
      <c r="G15" s="223"/>
    </row>
    <row r="16" spans="3:7" x14ac:dyDescent="0.3">
      <c r="C16" s="223" t="s">
        <v>300</v>
      </c>
      <c r="D16" s="223"/>
      <c r="E16" s="223"/>
      <c r="F16" s="223"/>
      <c r="G16" s="223"/>
    </row>
    <row r="17" spans="3:7" x14ac:dyDescent="0.3">
      <c r="C17" s="222" t="s">
        <v>301</v>
      </c>
      <c r="D17" s="222"/>
      <c r="E17" s="222"/>
      <c r="F17" s="222"/>
      <c r="G17" s="222"/>
    </row>
    <row r="18" spans="3:7" hidden="1" x14ac:dyDescent="0.3">
      <c r="C18" s="223" t="s">
        <v>509</v>
      </c>
      <c r="D18" s="223"/>
      <c r="E18" s="223"/>
      <c r="F18" s="223"/>
      <c r="G18" s="223"/>
    </row>
    <row r="19" spans="3:7" x14ac:dyDescent="0.3">
      <c r="C19" s="119"/>
      <c r="D19" s="119"/>
      <c r="E19" s="119"/>
      <c r="F19" s="119"/>
      <c r="G19" s="119"/>
    </row>
    <row r="20" spans="3:7" ht="15.6" x14ac:dyDescent="0.3">
      <c r="C20" s="157" t="s">
        <v>307</v>
      </c>
      <c r="D20" s="119"/>
      <c r="E20" s="119"/>
      <c r="F20" s="119"/>
      <c r="G20" s="119"/>
    </row>
    <row r="21" spans="3:7" x14ac:dyDescent="0.3">
      <c r="C21" s="219" t="s">
        <v>527</v>
      </c>
      <c r="D21" s="219"/>
      <c r="E21" s="219"/>
      <c r="F21" s="219"/>
      <c r="G21" s="219"/>
    </row>
    <row r="22" spans="3:7" x14ac:dyDescent="0.3">
      <c r="C22" s="219"/>
      <c r="D22" s="219"/>
      <c r="E22" s="219"/>
      <c r="F22" s="219"/>
      <c r="G22" s="219"/>
    </row>
    <row r="23" spans="3:7" x14ac:dyDescent="0.3">
      <c r="C23" s="219" t="s">
        <v>524</v>
      </c>
      <c r="D23" s="219"/>
      <c r="E23" s="219"/>
      <c r="F23" s="219"/>
      <c r="G23" s="219"/>
    </row>
    <row r="24" spans="3:7" ht="28.8" customHeight="1" x14ac:dyDescent="0.3">
      <c r="C24" s="219"/>
      <c r="D24" s="219"/>
      <c r="E24" s="219"/>
      <c r="F24" s="219"/>
      <c r="G24" s="219"/>
    </row>
    <row r="25" spans="3:7" ht="27" customHeight="1" x14ac:dyDescent="0.3">
      <c r="C25" s="219" t="s">
        <v>525</v>
      </c>
      <c r="D25" s="219"/>
      <c r="E25" s="219"/>
      <c r="F25" s="219"/>
      <c r="G25" s="219"/>
    </row>
    <row r="26" spans="3:7" ht="18.600000000000001" customHeight="1" x14ac:dyDescent="0.3">
      <c r="C26" s="219" t="s">
        <v>526</v>
      </c>
      <c r="D26" s="219"/>
      <c r="E26" s="219"/>
      <c r="F26" s="219"/>
      <c r="G26" s="219"/>
    </row>
  </sheetData>
  <sheetProtection algorithmName="SHA-512" hashValue="x3U77vXbu75+gkAolqqJkocMvPdXhyf5hOhorvhsQZm3WRmNVfbzE/ySdTz8km3R6PPT3jdMQ0JZnzVlnzOhHQ==" saltValue="s9VHROLppHL/rvy/D+y+/Q==" spinCount="100000" sheet="1" objects="1" scenarios="1"/>
  <mergeCells count="12">
    <mergeCell ref="C26:G26"/>
    <mergeCell ref="C25:G25"/>
    <mergeCell ref="C10:G10"/>
    <mergeCell ref="C11:G11"/>
    <mergeCell ref="C21:G22"/>
    <mergeCell ref="C23:G24"/>
    <mergeCell ref="C13:G13"/>
    <mergeCell ref="C14:G14"/>
    <mergeCell ref="C16:G16"/>
    <mergeCell ref="C17:G17"/>
    <mergeCell ref="C18:G18"/>
    <mergeCell ref="C15:G15"/>
  </mergeCells>
  <hyperlinks>
    <hyperlink ref="C14" location="'Detalle de Ingresos'!A1" display="Confección presupuesto de ingresos" xr:uid="{F9634DDB-242D-43E1-8C0B-3C14263562F5}"/>
    <hyperlink ref="C16" location="Remuneraciones!A1" display="Confección presupuesto de remuneraciones" xr:uid="{9C52A68B-F0E9-465C-9F55-4B509AA6D1CF}"/>
    <hyperlink ref="C18:G18" location="'Escala Salarial'!A1" display="Escala Salarial" xr:uid="{E9C707F4-489B-4D15-867E-1854CA539400}"/>
    <hyperlink ref="C13:G13" location="'Resumen Presupuesto'!A1" display="Resumen presupuestario" xr:uid="{AC647718-5C98-4943-9487-196A834A16E4}"/>
    <hyperlink ref="C17:G17" location="'Alquiler, Servicios y Bienes'!A1" display="Confección de presupuesto de alquileres, servicios y bienes duraderos" xr:uid="{B245CDE1-424F-4415-9DC0-7629E9E16F1A}"/>
    <hyperlink ref="C15:G15" location="'Beneficio cualitativo'!A1" display="Beneficio cualitativo" xr:uid="{8DB6DE28-30A7-467F-AD59-62E03310716F}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89089" r:id="rId3">
          <objectPr defaultSize="0" autoPict="0" r:id="rId4">
            <anchor moveWithCells="1" sizeWithCells="1">
              <from>
                <xdr:col>3</xdr:col>
                <xdr:colOff>541020</xdr:colOff>
                <xdr:row>3</xdr:row>
                <xdr:rowOff>45720</xdr:rowOff>
              </from>
              <to>
                <xdr:col>4</xdr:col>
                <xdr:colOff>457200</xdr:colOff>
                <xdr:row>8</xdr:row>
                <xdr:rowOff>45720</xdr:rowOff>
              </to>
            </anchor>
          </objectPr>
        </oleObject>
      </mc:Choice>
      <mc:Fallback>
        <oleObject progId="Imaging.Document" shapeId="89089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6"/>
  <sheetViews>
    <sheetView showGridLines="0" topLeftCell="A2" workbookViewId="0">
      <selection activeCell="B6" sqref="B6"/>
    </sheetView>
  </sheetViews>
  <sheetFormatPr baseColWidth="10" defaultRowHeight="14.4" x14ac:dyDescent="0.3"/>
  <cols>
    <col min="1" max="1" width="0.88671875" customWidth="1"/>
    <col min="2" max="2" width="50.109375" customWidth="1"/>
    <col min="3" max="3" width="1.21875" customWidth="1"/>
    <col min="4" max="4" width="4.33203125" customWidth="1"/>
    <col min="5" max="6" width="12.44140625" customWidth="1"/>
  </cols>
  <sheetData>
    <row r="1" spans="2:6" ht="28.8" x14ac:dyDescent="0.3">
      <c r="B1" s="123" t="s">
        <v>201</v>
      </c>
      <c r="C1" s="123"/>
      <c r="D1" s="132"/>
      <c r="E1" s="132"/>
      <c r="F1" s="132"/>
    </row>
    <row r="2" spans="2:6" x14ac:dyDescent="0.3">
      <c r="B2" s="123" t="s">
        <v>202</v>
      </c>
      <c r="C2" s="123"/>
      <c r="D2" s="132"/>
      <c r="E2" s="132"/>
      <c r="F2" s="132"/>
    </row>
    <row r="3" spans="2:6" x14ac:dyDescent="0.3">
      <c r="B3" s="124"/>
      <c r="C3" s="124"/>
      <c r="D3" s="133"/>
      <c r="E3" s="133"/>
      <c r="F3" s="133"/>
    </row>
    <row r="4" spans="2:6" ht="43.2" x14ac:dyDescent="0.3">
      <c r="B4" s="124" t="s">
        <v>203</v>
      </c>
      <c r="C4" s="124"/>
      <c r="D4" s="133"/>
      <c r="E4" s="133"/>
      <c r="F4" s="133"/>
    </row>
    <row r="5" spans="2:6" x14ac:dyDescent="0.3">
      <c r="B5" s="124"/>
      <c r="C5" s="124"/>
      <c r="D5" s="133"/>
      <c r="E5" s="133"/>
      <c r="F5" s="133"/>
    </row>
    <row r="6" spans="2:6" ht="28.8" x14ac:dyDescent="0.3">
      <c r="B6" s="123" t="s">
        <v>204</v>
      </c>
      <c r="C6" s="123"/>
      <c r="D6" s="132"/>
      <c r="E6" s="132" t="s">
        <v>205</v>
      </c>
      <c r="F6" s="132" t="s">
        <v>206</v>
      </c>
    </row>
    <row r="7" spans="2:6" ht="15" thickBot="1" x14ac:dyDescent="0.35">
      <c r="B7" s="124"/>
      <c r="C7" s="124"/>
      <c r="D7" s="133"/>
      <c r="E7" s="133"/>
      <c r="F7" s="133"/>
    </row>
    <row r="8" spans="2:6" ht="43.2" x14ac:dyDescent="0.3">
      <c r="B8" s="125" t="s">
        <v>207</v>
      </c>
      <c r="C8" s="126"/>
      <c r="D8" s="134"/>
      <c r="E8" s="134">
        <v>3</v>
      </c>
      <c r="F8" s="135"/>
    </row>
    <row r="9" spans="2:6" ht="28.8" x14ac:dyDescent="0.3">
      <c r="B9" s="127"/>
      <c r="C9" s="124"/>
      <c r="D9" s="133"/>
      <c r="E9" s="136" t="s">
        <v>208</v>
      </c>
      <c r="F9" s="137" t="s">
        <v>210</v>
      </c>
    </row>
    <row r="10" spans="2:6" ht="29.4" thickBot="1" x14ac:dyDescent="0.35">
      <c r="B10" s="128"/>
      <c r="C10" s="129"/>
      <c r="D10" s="138"/>
      <c r="E10" s="139" t="s">
        <v>209</v>
      </c>
      <c r="F10" s="140"/>
    </row>
    <row r="11" spans="2:6" x14ac:dyDescent="0.3">
      <c r="B11" s="124"/>
      <c r="C11" s="124"/>
      <c r="D11" s="133"/>
      <c r="E11" s="133"/>
      <c r="F11" s="133"/>
    </row>
    <row r="12" spans="2:6" x14ac:dyDescent="0.3">
      <c r="B12" s="124"/>
      <c r="C12" s="124"/>
      <c r="D12" s="133"/>
      <c r="E12" s="133"/>
      <c r="F12" s="133"/>
    </row>
    <row r="13" spans="2:6" x14ac:dyDescent="0.3">
      <c r="B13" s="123" t="s">
        <v>211</v>
      </c>
      <c r="C13" s="123"/>
      <c r="D13" s="132"/>
      <c r="E13" s="132"/>
      <c r="F13" s="132"/>
    </row>
    <row r="14" spans="2:6" ht="15" thickBot="1" x14ac:dyDescent="0.35">
      <c r="B14" s="124"/>
      <c r="C14" s="124"/>
      <c r="D14" s="133"/>
      <c r="E14" s="133"/>
      <c r="F14" s="133"/>
    </row>
    <row r="15" spans="2:6" ht="58.2" thickBot="1" x14ac:dyDescent="0.35">
      <c r="B15" s="130" t="s">
        <v>212</v>
      </c>
      <c r="C15" s="131"/>
      <c r="D15" s="141"/>
      <c r="E15" s="141">
        <v>40</v>
      </c>
      <c r="F15" s="142" t="s">
        <v>210</v>
      </c>
    </row>
    <row r="16" spans="2:6" x14ac:dyDescent="0.3">
      <c r="B16" s="124"/>
      <c r="C16" s="124"/>
      <c r="D16" s="133"/>
      <c r="E16" s="133"/>
      <c r="F16" s="133"/>
    </row>
  </sheetData>
  <hyperlinks>
    <hyperlink ref="E9" location="'Personal'!A6:A13" display="'Personal'!A6:A13" xr:uid="{00000000-0004-0000-0400-000000000000}"/>
    <hyperlink ref="E10" location="'Personal'!C6:C13" display="'Personal'!C6:C13" xr:uid="{00000000-0004-0000-04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32"/>
  <sheetViews>
    <sheetView zoomScale="110" zoomScaleNormal="110" workbookViewId="0">
      <selection activeCell="A9" sqref="A9"/>
    </sheetView>
  </sheetViews>
  <sheetFormatPr baseColWidth="10" defaultRowHeight="14.4" x14ac:dyDescent="0.3"/>
  <cols>
    <col min="1" max="1" width="53.88671875" style="163" customWidth="1"/>
    <col min="2" max="2" width="17" style="163" customWidth="1"/>
    <col min="3" max="3" width="16.109375" style="163" customWidth="1"/>
    <col min="4" max="4" width="17.88671875" style="163" customWidth="1"/>
    <col min="5" max="5" width="16" style="163" customWidth="1"/>
    <col min="6" max="6" width="17.44140625" style="163" customWidth="1"/>
    <col min="7" max="16384" width="11.5546875" style="163"/>
  </cols>
  <sheetData>
    <row r="1" spans="1:6" ht="15.6" x14ac:dyDescent="0.3">
      <c r="A1" s="230" t="s">
        <v>168</v>
      </c>
      <c r="B1" s="231"/>
      <c r="C1" s="231"/>
      <c r="D1" s="232"/>
    </row>
    <row r="2" spans="1:6" ht="15.6" x14ac:dyDescent="0.3">
      <c r="A2" s="233" t="s">
        <v>213</v>
      </c>
      <c r="B2" s="234"/>
      <c r="C2" s="234"/>
      <c r="D2" s="235"/>
      <c r="F2" s="193" t="s">
        <v>302</v>
      </c>
    </row>
    <row r="3" spans="1:6" x14ac:dyDescent="0.3">
      <c r="A3" s="164"/>
      <c r="B3" s="165"/>
      <c r="C3" s="165"/>
      <c r="D3" s="166"/>
    </row>
    <row r="4" spans="1:6" x14ac:dyDescent="0.3">
      <c r="A4" s="167" t="s">
        <v>528</v>
      </c>
      <c r="B4" s="224"/>
      <c r="C4" s="225"/>
      <c r="D4" s="226"/>
    </row>
    <row r="5" spans="1:6" x14ac:dyDescent="0.3">
      <c r="A5" s="167" t="s">
        <v>169</v>
      </c>
      <c r="B5" s="224"/>
      <c r="C5" s="225"/>
      <c r="D5" s="226"/>
    </row>
    <row r="6" spans="1:6" x14ac:dyDescent="0.3">
      <c r="A6" s="168" t="s">
        <v>170</v>
      </c>
      <c r="B6" s="227"/>
      <c r="C6" s="228"/>
      <c r="D6" s="229"/>
    </row>
    <row r="7" spans="1:6" ht="15.6" x14ac:dyDescent="0.3">
      <c r="A7" s="168" t="s">
        <v>173</v>
      </c>
      <c r="B7" s="245" t="s">
        <v>177</v>
      </c>
      <c r="C7" s="246"/>
      <c r="D7" s="247"/>
    </row>
    <row r="8" spans="1:6" x14ac:dyDescent="0.3">
      <c r="A8" s="169"/>
      <c r="B8" s="243"/>
      <c r="C8" s="244"/>
      <c r="D8" s="170"/>
    </row>
    <row r="9" spans="1:6" ht="27" x14ac:dyDescent="0.3">
      <c r="A9" s="171" t="s">
        <v>172</v>
      </c>
      <c r="B9" s="191" t="s">
        <v>178</v>
      </c>
      <c r="C9" s="192" t="s">
        <v>185</v>
      </c>
      <c r="D9" s="276" t="s">
        <v>171</v>
      </c>
    </row>
    <row r="10" spans="1:6" x14ac:dyDescent="0.3">
      <c r="A10" s="237"/>
      <c r="B10" s="238"/>
      <c r="C10" s="238"/>
      <c r="D10" s="239"/>
    </row>
    <row r="11" spans="1:6" x14ac:dyDescent="0.3">
      <c r="A11" s="172" t="s">
        <v>285</v>
      </c>
      <c r="B11" s="176">
        <f>SUM(B13:B18)</f>
        <v>0</v>
      </c>
      <c r="C11" s="176">
        <f>SUM(C13:C18)</f>
        <v>0</v>
      </c>
      <c r="D11" s="174">
        <f>+B11-C11</f>
        <v>0</v>
      </c>
    </row>
    <row r="12" spans="1:6" x14ac:dyDescent="0.3">
      <c r="A12" s="240"/>
      <c r="B12" s="241"/>
      <c r="C12" s="241"/>
      <c r="D12" s="242"/>
    </row>
    <row r="13" spans="1:6" x14ac:dyDescent="0.3">
      <c r="A13" s="175" t="s">
        <v>41</v>
      </c>
      <c r="B13" s="176">
        <f>+'Detalle de Ingresos'!O4</f>
        <v>0</v>
      </c>
      <c r="C13" s="176">
        <f>+'Detalle de Ingresos'!O15</f>
        <v>0</v>
      </c>
      <c r="D13" s="174">
        <f t="shared" ref="D13:D28" si="0">+B13-C13</f>
        <v>0</v>
      </c>
    </row>
    <row r="14" spans="1:6" x14ac:dyDescent="0.3">
      <c r="A14" s="175" t="s">
        <v>42</v>
      </c>
      <c r="B14" s="176">
        <f>+'Detalle de Ingresos'!O5</f>
        <v>0</v>
      </c>
      <c r="C14" s="176">
        <f>+'Detalle de Ingresos'!O16</f>
        <v>0</v>
      </c>
      <c r="D14" s="174">
        <f t="shared" si="0"/>
        <v>0</v>
      </c>
    </row>
    <row r="15" spans="1:6" x14ac:dyDescent="0.3">
      <c r="A15" s="175" t="s">
        <v>43</v>
      </c>
      <c r="B15" s="176">
        <f>+'Detalle de Ingresos'!O6</f>
        <v>0</v>
      </c>
      <c r="C15" s="176">
        <f>+'Detalle de Ingresos'!O17</f>
        <v>0</v>
      </c>
      <c r="D15" s="174">
        <f t="shared" si="0"/>
        <v>0</v>
      </c>
    </row>
    <row r="16" spans="1:6" x14ac:dyDescent="0.3">
      <c r="A16" s="175" t="s">
        <v>44</v>
      </c>
      <c r="B16" s="176">
        <f>+'Detalle de Ingresos'!O7</f>
        <v>0</v>
      </c>
      <c r="C16" s="176">
        <f>+'Detalle de Ingresos'!O18</f>
        <v>0</v>
      </c>
      <c r="D16" s="174">
        <f t="shared" si="0"/>
        <v>0</v>
      </c>
      <c r="E16" s="178"/>
    </row>
    <row r="17" spans="1:6" x14ac:dyDescent="0.3">
      <c r="A17" s="177" t="s">
        <v>64</v>
      </c>
      <c r="B17" s="176">
        <f>+'Detalle de Ingresos'!O9</f>
        <v>0</v>
      </c>
      <c r="C17" s="176">
        <f>+'Detalle de Ingresos'!O20</f>
        <v>0</v>
      </c>
      <c r="D17" s="174">
        <f t="shared" si="0"/>
        <v>0</v>
      </c>
      <c r="E17" s="180"/>
      <c r="F17" s="178"/>
    </row>
    <row r="18" spans="1:6" x14ac:dyDescent="0.3">
      <c r="A18" s="175" t="s">
        <v>77</v>
      </c>
      <c r="B18" s="176">
        <v>0</v>
      </c>
      <c r="C18" s="179">
        <v>0</v>
      </c>
      <c r="D18" s="174">
        <f t="shared" si="0"/>
        <v>0</v>
      </c>
    </row>
    <row r="19" spans="1:6" x14ac:dyDescent="0.3">
      <c r="A19" s="181"/>
      <c r="B19" s="182"/>
      <c r="C19" s="183"/>
      <c r="D19" s="174">
        <f t="shared" si="0"/>
        <v>0</v>
      </c>
    </row>
    <row r="20" spans="1:6" x14ac:dyDescent="0.3">
      <c r="A20" s="168" t="s">
        <v>286</v>
      </c>
      <c r="B20" s="176">
        <f>SUM(B22:B29)</f>
        <v>0</v>
      </c>
      <c r="C20" s="176">
        <f>SUM(C22:C29)</f>
        <v>0</v>
      </c>
      <c r="D20" s="174">
        <f t="shared" si="0"/>
        <v>0</v>
      </c>
    </row>
    <row r="21" spans="1:6" x14ac:dyDescent="0.3">
      <c r="A21" s="240"/>
      <c r="B21" s="241"/>
      <c r="C21" s="241"/>
      <c r="D21" s="242"/>
    </row>
    <row r="22" spans="1:6" x14ac:dyDescent="0.3">
      <c r="A22" s="175" t="s">
        <v>287</v>
      </c>
      <c r="B22" s="176">
        <f>+Remuneraciones!G14</f>
        <v>0</v>
      </c>
      <c r="C22" s="176">
        <f>+Remuneraciones!H14</f>
        <v>0</v>
      </c>
      <c r="D22" s="174">
        <f t="shared" si="0"/>
        <v>0</v>
      </c>
      <c r="E22" s="165"/>
      <c r="F22" s="165"/>
    </row>
    <row r="23" spans="1:6" s="184" customFormat="1" x14ac:dyDescent="0.3">
      <c r="A23" s="175" t="s">
        <v>288</v>
      </c>
      <c r="B23" s="176">
        <f>+'Alquiler, Servicios y Bienes'!E5</f>
        <v>0</v>
      </c>
      <c r="C23" s="176">
        <f>+'Alquiler, Servicios y Bienes'!F5</f>
        <v>0</v>
      </c>
      <c r="D23" s="174">
        <f t="shared" si="0"/>
        <v>0</v>
      </c>
      <c r="E23" s="163"/>
    </row>
    <row r="24" spans="1:6" s="184" customFormat="1" x14ac:dyDescent="0.3">
      <c r="A24" s="175" t="s">
        <v>289</v>
      </c>
      <c r="B24" s="176">
        <f>+'Alquiler, Servicios y Bienes'!E9</f>
        <v>0</v>
      </c>
      <c r="C24" s="176">
        <f>+'Alquiler, Servicios y Bienes'!F9</f>
        <v>0</v>
      </c>
      <c r="D24" s="174">
        <f t="shared" si="0"/>
        <v>0</v>
      </c>
      <c r="E24" s="163"/>
    </row>
    <row r="25" spans="1:6" s="184" customFormat="1" x14ac:dyDescent="0.3">
      <c r="A25" s="185" t="s">
        <v>290</v>
      </c>
      <c r="B25" s="176">
        <f>+'Alquiler, Servicios y Bienes'!E11</f>
        <v>0</v>
      </c>
      <c r="C25" s="176">
        <f>+'Alquiler, Servicios y Bienes'!F11</f>
        <v>0</v>
      </c>
      <c r="D25" s="174">
        <f t="shared" si="0"/>
        <v>0</v>
      </c>
    </row>
    <row r="26" spans="1:6" s="184" customFormat="1" x14ac:dyDescent="0.3">
      <c r="A26" s="185" t="s">
        <v>291</v>
      </c>
      <c r="B26" s="176">
        <f>+'Alquiler, Servicios y Bienes'!E19</f>
        <v>0</v>
      </c>
      <c r="C26" s="176">
        <f>+'Alquiler, Servicios y Bienes'!F19</f>
        <v>0</v>
      </c>
      <c r="D26" s="174">
        <f t="shared" si="0"/>
        <v>0</v>
      </c>
      <c r="E26" s="163"/>
    </row>
    <row r="27" spans="1:6" x14ac:dyDescent="0.3">
      <c r="A27" s="185" t="s">
        <v>292</v>
      </c>
      <c r="B27" s="176">
        <f>+'Alquiler, Servicios y Bienes'!E23</f>
        <v>0</v>
      </c>
      <c r="C27" s="176">
        <f>+'Alquiler, Servicios y Bienes'!F23</f>
        <v>0</v>
      </c>
      <c r="D27" s="174">
        <f t="shared" si="0"/>
        <v>0</v>
      </c>
    </row>
    <row r="28" spans="1:6" s="184" customFormat="1" x14ac:dyDescent="0.3">
      <c r="A28" s="186" t="s">
        <v>293</v>
      </c>
      <c r="B28" s="176">
        <f>+'Alquiler, Servicios y Bienes'!E29</f>
        <v>0</v>
      </c>
      <c r="C28" s="176">
        <f>+'Alquiler, Servicios y Bienes'!F29</f>
        <v>0</v>
      </c>
      <c r="D28" s="174">
        <f t="shared" si="0"/>
        <v>0</v>
      </c>
      <c r="E28" s="163"/>
    </row>
    <row r="29" spans="1:6" ht="15" thickBot="1" x14ac:dyDescent="0.35">
      <c r="A29" s="187" t="s">
        <v>294</v>
      </c>
      <c r="B29" s="176">
        <f>+'Alquiler, Servicios y Bienes'!E32</f>
        <v>0</v>
      </c>
      <c r="C29" s="176">
        <f>+'Alquiler, Servicios y Bienes'!F32</f>
        <v>0</v>
      </c>
      <c r="D29" s="188">
        <f t="shared" ref="D29" si="1">+B29-C29</f>
        <v>0</v>
      </c>
    </row>
    <row r="30" spans="1:6" x14ac:dyDescent="0.3">
      <c r="A30" s="189"/>
      <c r="B30" s="190"/>
      <c r="C30" s="190"/>
    </row>
    <row r="31" spans="1:6" ht="18" x14ac:dyDescent="0.35">
      <c r="A31" s="236" t="s">
        <v>297</v>
      </c>
      <c r="B31" s="236"/>
      <c r="C31" s="236"/>
      <c r="D31" s="236"/>
    </row>
    <row r="32" spans="1:6" x14ac:dyDescent="0.3">
      <c r="A32" s="165"/>
      <c r="B32" s="165"/>
      <c r="C32" s="165"/>
    </row>
  </sheetData>
  <sheetProtection algorithmName="SHA-512" hashValue="H0lqaLVYS8WcQqwSinoTtsgLEd4OLYmkrrWo7X9fw9tVhKjYVgjYbUivTEEGgXEb9PpC/N9zopEjYU59VIZ1SA==" saltValue="3RIla7lc3eiAVR7oZ2z6Ow==" spinCount="100000" sheet="1"/>
  <protectedRanges>
    <protectedRange sqref="B6" name="Rango2"/>
    <protectedRange sqref="B5" name="Rango1"/>
  </protectedRanges>
  <mergeCells count="11">
    <mergeCell ref="B5:D5"/>
    <mergeCell ref="B6:D6"/>
    <mergeCell ref="A1:D1"/>
    <mergeCell ref="A2:D2"/>
    <mergeCell ref="A31:D31"/>
    <mergeCell ref="A10:D10"/>
    <mergeCell ref="A12:D12"/>
    <mergeCell ref="A21:D21"/>
    <mergeCell ref="B8:C8"/>
    <mergeCell ref="B7:D7"/>
    <mergeCell ref="B4:D4"/>
  </mergeCells>
  <conditionalFormatting sqref="D11 A12 D13:D20 D22:D29 A21">
    <cfRule type="expression" dxfId="5" priority="2" stopIfTrue="1">
      <formula>$C$11&gt;$B$11</formula>
    </cfRule>
  </conditionalFormatting>
  <conditionalFormatting sqref="A5:A7 A1:A2">
    <cfRule type="duplicateValues" dxfId="4" priority="7" stopIfTrue="1"/>
  </conditionalFormatting>
  <conditionalFormatting sqref="A4">
    <cfRule type="duplicateValues" dxfId="3" priority="1" stopIfTrue="1"/>
  </conditionalFormatting>
  <hyperlinks>
    <hyperlink ref="F2" location="Índice!A1" display="Devolver a Índice" xr:uid="{6B0FB5F5-B577-44F9-8226-ADEAA92109BD}"/>
  </hyperlinks>
  <pageMargins left="0.70866141732283472" right="0.70866141732283472" top="0.74803149606299213" bottom="0.74803149606299213" header="0.31496062992125984" footer="0.31496062992125984"/>
  <pageSetup scale="8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6F5C486-3C8A-471E-96F7-84DFC58C51CD}">
          <x14:formula1>
            <xm:f>Sistematización!$B$1:$B$4</xm:f>
          </x14:formula1>
          <xm:sqref>B7:D7</xm:sqref>
        </x14:dataValidation>
        <x14:dataValidation type="list" allowBlank="1" showInputMessage="1" showErrorMessage="1" xr:uid="{19595803-A19A-4099-8DCE-7B5523443806}">
          <x14:formula1>
            <xm:f>Sistematización!$D$1:$D$7</xm:f>
          </x14:formula1>
          <xm:sqref>B9</xm:sqref>
        </x14:dataValidation>
        <x14:dataValidation type="list" allowBlank="1" showInputMessage="1" showErrorMessage="1" xr:uid="{9ECD500A-C28F-47A9-BDE5-36B818130380}">
          <x14:formula1>
            <xm:f>Sistematización!$F$1:$F$7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3658-C8AC-42B6-9A8B-F4212D77FD74}">
  <dimension ref="A1:O21"/>
  <sheetViews>
    <sheetView zoomScale="120" zoomScaleNormal="120" workbookViewId="0">
      <selection activeCell="B4" sqref="B4"/>
    </sheetView>
  </sheetViews>
  <sheetFormatPr baseColWidth="10" defaultRowHeight="14.4" x14ac:dyDescent="0.3"/>
  <cols>
    <col min="1" max="1" width="25.44140625" style="194" bestFit="1" customWidth="1"/>
    <col min="2" max="2" width="38.21875" style="194" customWidth="1"/>
    <col min="3" max="16384" width="11.5546875" style="194"/>
  </cols>
  <sheetData>
    <row r="1" spans="1:15" x14ac:dyDescent="0.3">
      <c r="A1" s="201" t="s">
        <v>304</v>
      </c>
    </row>
    <row r="2" spans="1:15" ht="21" x14ac:dyDescent="0.4">
      <c r="A2" s="249" t="s">
        <v>230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x14ac:dyDescent="0.3">
      <c r="A3" s="195" t="s">
        <v>229</v>
      </c>
      <c r="B3" s="196" t="s">
        <v>227</v>
      </c>
      <c r="C3" s="173" t="s">
        <v>214</v>
      </c>
      <c r="D3" s="173" t="s">
        <v>215</v>
      </c>
      <c r="E3" s="173" t="s">
        <v>216</v>
      </c>
      <c r="F3" s="173" t="s">
        <v>217</v>
      </c>
      <c r="G3" s="173" t="s">
        <v>218</v>
      </c>
      <c r="H3" s="173" t="s">
        <v>219</v>
      </c>
      <c r="I3" s="173" t="s">
        <v>220</v>
      </c>
      <c r="J3" s="173" t="s">
        <v>221</v>
      </c>
      <c r="K3" s="173" t="s">
        <v>222</v>
      </c>
      <c r="L3" s="173" t="s">
        <v>223</v>
      </c>
      <c r="M3" s="173" t="s">
        <v>224</v>
      </c>
      <c r="N3" s="173" t="s">
        <v>225</v>
      </c>
      <c r="O3" s="173" t="s">
        <v>226</v>
      </c>
    </row>
    <row r="4" spans="1:15" ht="35.4" customHeight="1" x14ac:dyDescent="0.3">
      <c r="A4" s="197" t="s">
        <v>41</v>
      </c>
      <c r="B4" s="202"/>
      <c r="C4" s="203">
        <v>0</v>
      </c>
      <c r="D4" s="203">
        <v>0</v>
      </c>
      <c r="E4" s="203">
        <v>0</v>
      </c>
      <c r="F4" s="203">
        <v>0</v>
      </c>
      <c r="G4" s="203">
        <v>0</v>
      </c>
      <c r="H4" s="203">
        <v>0</v>
      </c>
      <c r="I4" s="203">
        <v>0</v>
      </c>
      <c r="J4" s="203">
        <v>0</v>
      </c>
      <c r="K4" s="203">
        <v>0</v>
      </c>
      <c r="L4" s="203">
        <v>0</v>
      </c>
      <c r="M4" s="203">
        <v>0</v>
      </c>
      <c r="N4" s="203">
        <v>0</v>
      </c>
      <c r="O4" s="198">
        <f>SUM(C4:N4)</f>
        <v>0</v>
      </c>
    </row>
    <row r="5" spans="1:15" ht="35.4" customHeight="1" x14ac:dyDescent="0.3">
      <c r="A5" s="197" t="s">
        <v>42</v>
      </c>
      <c r="B5" s="202"/>
      <c r="C5" s="204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198">
        <f t="shared" ref="O5:O9" si="0">SUM(C5:N5)</f>
        <v>0</v>
      </c>
    </row>
    <row r="6" spans="1:15" ht="35.4" customHeight="1" x14ac:dyDescent="0.3">
      <c r="A6" s="197" t="s">
        <v>43</v>
      </c>
      <c r="B6" s="202"/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198">
        <f t="shared" si="0"/>
        <v>0</v>
      </c>
    </row>
    <row r="7" spans="1:15" ht="35.4" customHeight="1" x14ac:dyDescent="0.3">
      <c r="A7" s="197" t="s">
        <v>44</v>
      </c>
      <c r="B7" s="202"/>
      <c r="C7" s="203">
        <v>0</v>
      </c>
      <c r="D7" s="203">
        <v>0</v>
      </c>
      <c r="E7" s="203">
        <v>0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198">
        <f t="shared" si="0"/>
        <v>0</v>
      </c>
    </row>
    <row r="8" spans="1:15" ht="35.4" customHeight="1" x14ac:dyDescent="0.3">
      <c r="A8" s="197" t="s">
        <v>64</v>
      </c>
      <c r="B8" s="202"/>
      <c r="C8" s="203">
        <v>0</v>
      </c>
      <c r="D8" s="203">
        <v>0</v>
      </c>
      <c r="E8" s="203">
        <v>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198">
        <f t="shared" ref="O8" si="1">SUM(C8:N8)</f>
        <v>0</v>
      </c>
    </row>
    <row r="9" spans="1:15" ht="35.4" customHeight="1" x14ac:dyDescent="0.3">
      <c r="A9" s="197" t="s">
        <v>529</v>
      </c>
      <c r="B9" s="205"/>
      <c r="C9" s="203">
        <v>0</v>
      </c>
      <c r="D9" s="203">
        <v>0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198">
        <f t="shared" si="0"/>
        <v>0</v>
      </c>
    </row>
    <row r="10" spans="1:15" ht="15.6" x14ac:dyDescent="0.3">
      <c r="A10" s="248" t="s">
        <v>228</v>
      </c>
      <c r="B10" s="248"/>
      <c r="C10" s="199">
        <f>SUM(C4:C9)</f>
        <v>0</v>
      </c>
      <c r="D10" s="199">
        <f t="shared" ref="D10:N10" si="2">SUM(D4:D9)</f>
        <v>0</v>
      </c>
      <c r="E10" s="199">
        <f t="shared" si="2"/>
        <v>0</v>
      </c>
      <c r="F10" s="199">
        <f t="shared" si="2"/>
        <v>0</v>
      </c>
      <c r="G10" s="199">
        <f t="shared" si="2"/>
        <v>0</v>
      </c>
      <c r="H10" s="199">
        <f t="shared" si="2"/>
        <v>0</v>
      </c>
      <c r="I10" s="199">
        <f t="shared" si="2"/>
        <v>0</v>
      </c>
      <c r="J10" s="199">
        <f t="shared" si="2"/>
        <v>0</v>
      </c>
      <c r="K10" s="199">
        <f t="shared" si="2"/>
        <v>0</v>
      </c>
      <c r="L10" s="199">
        <f t="shared" si="2"/>
        <v>0</v>
      </c>
      <c r="M10" s="199">
        <f t="shared" si="2"/>
        <v>0</v>
      </c>
      <c r="N10" s="199">
        <f t="shared" si="2"/>
        <v>0</v>
      </c>
      <c r="O10" s="200">
        <f>SUM(O4:O9)</f>
        <v>0</v>
      </c>
    </row>
    <row r="13" spans="1:15" ht="21" x14ac:dyDescent="0.4">
      <c r="A13" s="249" t="s">
        <v>231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</row>
    <row r="14" spans="1:15" x14ac:dyDescent="0.3">
      <c r="A14" s="195" t="s">
        <v>229</v>
      </c>
      <c r="B14" s="196" t="s">
        <v>227</v>
      </c>
      <c r="C14" s="173" t="s">
        <v>214</v>
      </c>
      <c r="D14" s="173" t="s">
        <v>215</v>
      </c>
      <c r="E14" s="173" t="s">
        <v>216</v>
      </c>
      <c r="F14" s="173" t="s">
        <v>217</v>
      </c>
      <c r="G14" s="173" t="s">
        <v>218</v>
      </c>
      <c r="H14" s="173" t="s">
        <v>219</v>
      </c>
      <c r="I14" s="173" t="s">
        <v>220</v>
      </c>
      <c r="J14" s="173" t="s">
        <v>221</v>
      </c>
      <c r="K14" s="173" t="s">
        <v>222</v>
      </c>
      <c r="L14" s="173" t="s">
        <v>223</v>
      </c>
      <c r="M14" s="173" t="s">
        <v>224</v>
      </c>
      <c r="N14" s="173" t="s">
        <v>225</v>
      </c>
      <c r="O14" s="173" t="s">
        <v>226</v>
      </c>
    </row>
    <row r="15" spans="1:15" ht="41.4" customHeight="1" x14ac:dyDescent="0.3">
      <c r="A15" s="206" t="s">
        <v>41</v>
      </c>
      <c r="B15" s="202"/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198">
        <f>SUM(C15:N15)</f>
        <v>0</v>
      </c>
    </row>
    <row r="16" spans="1:15" ht="41.4" customHeight="1" x14ac:dyDescent="0.3">
      <c r="A16" s="206" t="s">
        <v>42</v>
      </c>
      <c r="B16" s="202"/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198">
        <f t="shared" ref="O16:O20" si="3">SUM(C16:N16)</f>
        <v>0</v>
      </c>
    </row>
    <row r="17" spans="1:15" ht="41.4" customHeight="1" x14ac:dyDescent="0.3">
      <c r="A17" s="206" t="s">
        <v>43</v>
      </c>
      <c r="B17" s="202"/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198">
        <f t="shared" si="3"/>
        <v>0</v>
      </c>
    </row>
    <row r="18" spans="1:15" ht="41.4" customHeight="1" x14ac:dyDescent="0.3">
      <c r="A18" s="206" t="s">
        <v>44</v>
      </c>
      <c r="B18" s="202"/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198">
        <f t="shared" si="3"/>
        <v>0</v>
      </c>
    </row>
    <row r="19" spans="1:15" ht="41.4" customHeight="1" x14ac:dyDescent="0.3">
      <c r="A19" s="206" t="s">
        <v>64</v>
      </c>
      <c r="B19" s="205"/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198">
        <f t="shared" ref="O19" si="4">SUM(C19:N19)</f>
        <v>0</v>
      </c>
    </row>
    <row r="20" spans="1:15" ht="41.4" customHeight="1" x14ac:dyDescent="0.3">
      <c r="A20" s="206" t="s">
        <v>530</v>
      </c>
      <c r="B20" s="205"/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198">
        <f t="shared" si="3"/>
        <v>0</v>
      </c>
    </row>
    <row r="21" spans="1:15" ht="28.8" customHeight="1" x14ac:dyDescent="0.3">
      <c r="A21" s="248" t="s">
        <v>228</v>
      </c>
      <c r="B21" s="248"/>
      <c r="C21" s="199">
        <f>SUM(C15:C20)</f>
        <v>0</v>
      </c>
      <c r="D21" s="199">
        <f t="shared" ref="D21" si="5">SUM(D15:D20)</f>
        <v>0</v>
      </c>
      <c r="E21" s="199">
        <f t="shared" ref="E21" si="6">SUM(E15:E20)</f>
        <v>0</v>
      </c>
      <c r="F21" s="199">
        <f t="shared" ref="F21" si="7">SUM(F15:F20)</f>
        <v>0</v>
      </c>
      <c r="G21" s="199">
        <f t="shared" ref="G21" si="8">SUM(G15:G20)</f>
        <v>0</v>
      </c>
      <c r="H21" s="199">
        <f t="shared" ref="H21" si="9">SUM(H15:H20)</f>
        <v>0</v>
      </c>
      <c r="I21" s="199">
        <f t="shared" ref="I21" si="10">SUM(I15:I20)</f>
        <v>0</v>
      </c>
      <c r="J21" s="199">
        <f t="shared" ref="J21" si="11">SUM(J15:J20)</f>
        <v>0</v>
      </c>
      <c r="K21" s="199">
        <f t="shared" ref="K21" si="12">SUM(K15:K20)</f>
        <v>0</v>
      </c>
      <c r="L21" s="199">
        <f t="shared" ref="L21" si="13">SUM(L15:L20)</f>
        <v>0</v>
      </c>
      <c r="M21" s="199">
        <f t="shared" ref="M21" si="14">SUM(M15:M20)</f>
        <v>0</v>
      </c>
      <c r="N21" s="199">
        <f t="shared" ref="N21" si="15">SUM(N15:N20)</f>
        <v>0</v>
      </c>
      <c r="O21" s="199">
        <f>SUM(O15:O20)</f>
        <v>0</v>
      </c>
    </row>
  </sheetData>
  <sheetProtection algorithmName="SHA-512" hashValue="VN7E5H30qYSNbR5MP7LVPoSq/w3+SSg3enS6okmfurVgcSorzxfvVwirQ8a6u9Y1nFp45KsOFykfYouOsn18Wg==" saltValue="BpUovI8pkapoL74LREvUpg==" spinCount="100000" sheet="1"/>
  <mergeCells count="4">
    <mergeCell ref="A10:B10"/>
    <mergeCell ref="A2:O2"/>
    <mergeCell ref="A13:O13"/>
    <mergeCell ref="A21:B21"/>
  </mergeCells>
  <phoneticPr fontId="31" type="noConversion"/>
  <hyperlinks>
    <hyperlink ref="A1" location="Índice!A1" display="Devolver a índice" xr:uid="{431E7317-4206-4B09-87FD-F471577E6311}"/>
  </hyperlink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4688-6D77-4524-A727-1105BE17EBE9}">
  <dimension ref="A1:H19"/>
  <sheetViews>
    <sheetView zoomScale="120" zoomScaleNormal="120" workbookViewId="0">
      <selection activeCell="B1" sqref="B1"/>
    </sheetView>
  </sheetViews>
  <sheetFormatPr baseColWidth="10" defaultRowHeight="14.4" x14ac:dyDescent="0.3"/>
  <cols>
    <col min="1" max="1" width="21" style="158" customWidth="1"/>
    <col min="2" max="2" width="23.33203125" style="158" customWidth="1"/>
    <col min="3" max="8" width="21" style="158" customWidth="1"/>
    <col min="9" max="16384" width="11.5546875" style="158"/>
  </cols>
  <sheetData>
    <row r="1" spans="1:8" ht="15" thickBot="1" x14ac:dyDescent="0.35">
      <c r="A1" s="201" t="s">
        <v>304</v>
      </c>
    </row>
    <row r="2" spans="1:8" ht="26.4" customHeight="1" x14ac:dyDescent="0.3">
      <c r="A2" s="254" t="s">
        <v>510</v>
      </c>
      <c r="B2" s="255"/>
      <c r="C2" s="255"/>
      <c r="D2" s="255"/>
      <c r="E2" s="255"/>
      <c r="F2" s="255"/>
      <c r="G2" s="255"/>
      <c r="H2" s="256"/>
    </row>
    <row r="3" spans="1:8" ht="30.6" customHeight="1" x14ac:dyDescent="0.3">
      <c r="A3" s="161" t="s">
        <v>275</v>
      </c>
      <c r="B3" s="160" t="s">
        <v>513</v>
      </c>
      <c r="C3" s="263" t="s">
        <v>523</v>
      </c>
      <c r="D3" s="263"/>
      <c r="E3" s="263"/>
      <c r="F3" s="263"/>
      <c r="G3" s="263"/>
      <c r="H3" s="264"/>
    </row>
    <row r="4" spans="1:8" ht="24" customHeight="1" x14ac:dyDescent="0.3">
      <c r="A4" s="207" t="s">
        <v>284</v>
      </c>
      <c r="B4" s="208" t="s">
        <v>514</v>
      </c>
      <c r="C4" s="251"/>
      <c r="D4" s="252"/>
      <c r="E4" s="252"/>
      <c r="F4" s="252"/>
      <c r="G4" s="252"/>
      <c r="H4" s="253"/>
    </row>
    <row r="5" spans="1:8" ht="24" customHeight="1" x14ac:dyDescent="0.3">
      <c r="A5" s="207" t="s">
        <v>284</v>
      </c>
      <c r="B5" s="208" t="s">
        <v>514</v>
      </c>
      <c r="C5" s="251"/>
      <c r="D5" s="252"/>
      <c r="E5" s="252"/>
      <c r="F5" s="252"/>
      <c r="G5" s="252"/>
      <c r="H5" s="253"/>
    </row>
    <row r="6" spans="1:8" ht="24" customHeight="1" x14ac:dyDescent="0.3">
      <c r="A6" s="207" t="s">
        <v>284</v>
      </c>
      <c r="B6" s="208" t="s">
        <v>514</v>
      </c>
      <c r="C6" s="251"/>
      <c r="D6" s="252"/>
      <c r="E6" s="252"/>
      <c r="F6" s="252"/>
      <c r="G6" s="252"/>
      <c r="H6" s="253"/>
    </row>
    <row r="7" spans="1:8" ht="24" customHeight="1" x14ac:dyDescent="0.3">
      <c r="A7" s="207" t="s">
        <v>284</v>
      </c>
      <c r="B7" s="208" t="s">
        <v>514</v>
      </c>
      <c r="C7" s="251"/>
      <c r="D7" s="252"/>
      <c r="E7" s="252"/>
      <c r="F7" s="252"/>
      <c r="G7" s="252"/>
      <c r="H7" s="253"/>
    </row>
    <row r="8" spans="1:8" ht="24" customHeight="1" x14ac:dyDescent="0.3">
      <c r="A8" s="207" t="s">
        <v>284</v>
      </c>
      <c r="B8" s="208" t="s">
        <v>514</v>
      </c>
      <c r="C8" s="251"/>
      <c r="D8" s="252"/>
      <c r="E8" s="252"/>
      <c r="F8" s="252"/>
      <c r="G8" s="252"/>
      <c r="H8" s="253"/>
    </row>
    <row r="9" spans="1:8" ht="24" customHeight="1" x14ac:dyDescent="0.3">
      <c r="A9" s="207" t="s">
        <v>284</v>
      </c>
      <c r="B9" s="208" t="s">
        <v>514</v>
      </c>
      <c r="C9" s="251"/>
      <c r="D9" s="252"/>
      <c r="E9" s="252"/>
      <c r="F9" s="252"/>
      <c r="G9" s="252"/>
      <c r="H9" s="253"/>
    </row>
    <row r="10" spans="1:8" ht="24" customHeight="1" x14ac:dyDescent="0.3">
      <c r="A10" s="207" t="s">
        <v>284</v>
      </c>
      <c r="B10" s="208" t="s">
        <v>514</v>
      </c>
      <c r="C10" s="251"/>
      <c r="D10" s="252"/>
      <c r="E10" s="252"/>
      <c r="F10" s="252"/>
      <c r="G10" s="252"/>
      <c r="H10" s="253"/>
    </row>
    <row r="11" spans="1:8" ht="24" customHeight="1" x14ac:dyDescent="0.3">
      <c r="A11" s="207" t="s">
        <v>284</v>
      </c>
      <c r="B11" s="208" t="s">
        <v>514</v>
      </c>
      <c r="C11" s="251"/>
      <c r="D11" s="252"/>
      <c r="E11" s="252"/>
      <c r="F11" s="252"/>
      <c r="G11" s="252"/>
      <c r="H11" s="253"/>
    </row>
    <row r="12" spans="1:8" ht="24" customHeight="1" x14ac:dyDescent="0.3">
      <c r="A12" s="207" t="s">
        <v>284</v>
      </c>
      <c r="B12" s="208" t="s">
        <v>514</v>
      </c>
      <c r="C12" s="251"/>
      <c r="D12" s="252"/>
      <c r="E12" s="252"/>
      <c r="F12" s="252"/>
      <c r="G12" s="252"/>
      <c r="H12" s="253"/>
    </row>
    <row r="13" spans="1:8" ht="24" customHeight="1" x14ac:dyDescent="0.3">
      <c r="A13" s="207" t="s">
        <v>284</v>
      </c>
      <c r="B13" s="208" t="s">
        <v>514</v>
      </c>
      <c r="C13" s="251"/>
      <c r="D13" s="252"/>
      <c r="E13" s="252"/>
      <c r="F13" s="252"/>
      <c r="G13" s="252"/>
      <c r="H13" s="253"/>
    </row>
    <row r="14" spans="1:8" ht="24" customHeight="1" x14ac:dyDescent="0.3">
      <c r="A14" s="207" t="s">
        <v>284</v>
      </c>
      <c r="B14" s="208" t="s">
        <v>514</v>
      </c>
      <c r="C14" s="251"/>
      <c r="D14" s="252"/>
      <c r="E14" s="252"/>
      <c r="F14" s="252"/>
      <c r="G14" s="252"/>
      <c r="H14" s="253"/>
    </row>
    <row r="15" spans="1:8" ht="24" customHeight="1" x14ac:dyDescent="0.3">
      <c r="A15" s="207" t="s">
        <v>284</v>
      </c>
      <c r="B15" s="208" t="s">
        <v>514</v>
      </c>
      <c r="C15" s="251"/>
      <c r="D15" s="252"/>
      <c r="E15" s="252"/>
      <c r="F15" s="252"/>
      <c r="G15" s="252"/>
      <c r="H15" s="253"/>
    </row>
    <row r="16" spans="1:8" ht="24" customHeight="1" x14ac:dyDescent="0.3">
      <c r="A16" s="257" t="s">
        <v>511</v>
      </c>
      <c r="B16" s="258"/>
      <c r="C16" s="258"/>
      <c r="D16" s="258"/>
      <c r="E16" s="258"/>
      <c r="F16" s="258"/>
      <c r="G16" s="258"/>
      <c r="H16" s="259"/>
    </row>
    <row r="17" spans="1:8" ht="26.4" customHeight="1" thickBot="1" x14ac:dyDescent="0.35">
      <c r="A17" s="260"/>
      <c r="B17" s="261"/>
      <c r="C17" s="261"/>
      <c r="D17" s="261"/>
      <c r="E17" s="261"/>
      <c r="F17" s="261"/>
      <c r="G17" s="261"/>
      <c r="H17" s="262"/>
    </row>
    <row r="19" spans="1:8" ht="18" x14ac:dyDescent="0.35">
      <c r="A19" s="250" t="s">
        <v>297</v>
      </c>
      <c r="B19" s="250"/>
      <c r="C19" s="250"/>
      <c r="D19" s="250"/>
      <c r="E19" s="250"/>
      <c r="F19" s="250"/>
      <c r="G19" s="250"/>
      <c r="H19" s="250"/>
    </row>
  </sheetData>
  <sheetProtection algorithmName="SHA-512" hashValue="dGNqPHmh/e6yRxMkRFfd5WkeuAryk9lqhXN2KqqE1W/OOAEMngWnpptkJ0mZ/VAoo6XcPI3Z4UENg/cUsrqkOQ==" saltValue="3SE10Bnb3VJ31oa5oYLK6g==" spinCount="100000" sheet="1"/>
  <mergeCells count="16">
    <mergeCell ref="A2:H2"/>
    <mergeCell ref="A16:H17"/>
    <mergeCell ref="C3:H3"/>
    <mergeCell ref="C4:H4"/>
    <mergeCell ref="C5:H5"/>
    <mergeCell ref="C6:H6"/>
    <mergeCell ref="C7:H7"/>
    <mergeCell ref="C8:H8"/>
    <mergeCell ref="C9:H9"/>
    <mergeCell ref="A19:H19"/>
    <mergeCell ref="C10:H10"/>
    <mergeCell ref="C11:H11"/>
    <mergeCell ref="C12:H12"/>
    <mergeCell ref="C13:H13"/>
    <mergeCell ref="C14:H14"/>
    <mergeCell ref="C15:H15"/>
  </mergeCells>
  <hyperlinks>
    <hyperlink ref="A1" location="Índice!A1" display="Devolver a índice" xr:uid="{8F8A2064-89A3-41BC-A3DD-09F2074C12B9}"/>
  </hyperlink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1792D3-C2F0-4326-A2E3-942AAF0D339F}">
          <x14:formula1>
            <xm:f>Sistematización!$I$13:$I$25</xm:f>
          </x14:formula1>
          <xm:sqref>A4:A15</xm:sqref>
        </x14:dataValidation>
        <x14:dataValidation type="list" allowBlank="1" showInputMessage="1" showErrorMessage="1" xr:uid="{5B67EDA2-BA31-4442-9C54-452988243F19}">
          <x14:formula1>
            <xm:f>Sistematización!$S$2:$S$10</xm:f>
          </x14:formula1>
          <xm:sqref>B4:B15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01"/>
  <sheetViews>
    <sheetView zoomScale="120" zoomScaleNormal="120" workbookViewId="0">
      <selection activeCell="B18" sqref="B18"/>
    </sheetView>
  </sheetViews>
  <sheetFormatPr baseColWidth="10" defaultRowHeight="14.4" x14ac:dyDescent="0.3"/>
  <cols>
    <col min="1" max="1" width="25.21875" style="119" customWidth="1"/>
    <col min="2" max="2" width="15.21875" style="119" customWidth="1"/>
    <col min="3" max="3" width="13.77734375" style="119" customWidth="1"/>
    <col min="4" max="4" width="12.88671875" style="119" customWidth="1"/>
    <col min="5" max="5" width="17.109375" style="119" customWidth="1"/>
    <col min="6" max="8" width="15" style="119" customWidth="1"/>
    <col min="9" max="16384" width="11.5546875" style="119"/>
  </cols>
  <sheetData>
    <row r="1" spans="1:59" x14ac:dyDescent="0.3">
      <c r="A1" s="201" t="s">
        <v>304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59" x14ac:dyDescent="0.3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59" ht="18" x14ac:dyDescent="0.35">
      <c r="A3" s="269" t="s">
        <v>232</v>
      </c>
      <c r="B3" s="269"/>
      <c r="C3" s="269"/>
      <c r="D3" s="269"/>
      <c r="E3" s="269"/>
      <c r="F3" s="269"/>
      <c r="G3" s="269"/>
      <c r="H3" s="269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59" ht="18" x14ac:dyDescent="0.35">
      <c r="A4" s="270" t="s">
        <v>23</v>
      </c>
      <c r="B4" s="270"/>
      <c r="C4" s="270"/>
      <c r="D4" s="270"/>
      <c r="E4" s="270"/>
      <c r="F4" s="270"/>
      <c r="G4" s="270"/>
      <c r="H4" s="270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59" ht="31.2" x14ac:dyDescent="0.3">
      <c r="A5" s="154" t="s">
        <v>186</v>
      </c>
      <c r="B5" s="155" t="s">
        <v>235</v>
      </c>
      <c r="C5" s="155" t="s">
        <v>236</v>
      </c>
      <c r="D5" s="155" t="s">
        <v>237</v>
      </c>
      <c r="E5" s="154" t="s">
        <v>198</v>
      </c>
      <c r="F5" s="155" t="s">
        <v>234</v>
      </c>
      <c r="G5" s="155" t="s">
        <v>239</v>
      </c>
      <c r="H5" s="155" t="s">
        <v>240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1:59" x14ac:dyDescent="0.3">
      <c r="A6" s="209" t="s">
        <v>187</v>
      </c>
      <c r="B6" s="210"/>
      <c r="C6" s="210"/>
      <c r="D6" s="210"/>
      <c r="E6" s="145">
        <f>IF(C6&gt;0,(LOOKUP(A6,Sistematización!$B$14:$B$24,Sistematización!$D$14:$D$24)),0)</f>
        <v>0</v>
      </c>
      <c r="F6" s="152">
        <f t="shared" ref="F6:F13" si="0">IF((E6*B6)*C6&gt;0,(E6*B6)*C6,0)</f>
        <v>0</v>
      </c>
      <c r="G6" s="152">
        <f>+D6*F6</f>
        <v>0</v>
      </c>
      <c r="H6" s="211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1:59" x14ac:dyDescent="0.3">
      <c r="A7" s="209" t="s">
        <v>187</v>
      </c>
      <c r="B7" s="210"/>
      <c r="C7" s="210"/>
      <c r="D7" s="210"/>
      <c r="E7" s="145">
        <f>IF(C7&gt;0,(LOOKUP(A7,Sistematización!$B$14:$B$24,Sistematización!$D$14:$D$24)),0)</f>
        <v>0</v>
      </c>
      <c r="F7" s="152">
        <f t="shared" si="0"/>
        <v>0</v>
      </c>
      <c r="G7" s="152">
        <f t="shared" ref="G7:G13" si="1">+D7*F7</f>
        <v>0</v>
      </c>
      <c r="H7" s="211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</row>
    <row r="8" spans="1:59" x14ac:dyDescent="0.3">
      <c r="A8" s="209" t="s">
        <v>187</v>
      </c>
      <c r="B8" s="210"/>
      <c r="C8" s="210"/>
      <c r="D8" s="210"/>
      <c r="E8" s="145">
        <f>IF(C8&gt;0,(LOOKUP(A8,Sistematización!$B$14:$B$24,Sistematización!$D$14:$D$24)),0)</f>
        <v>0</v>
      </c>
      <c r="F8" s="152">
        <f t="shared" si="0"/>
        <v>0</v>
      </c>
      <c r="G8" s="152">
        <f t="shared" si="1"/>
        <v>0</v>
      </c>
      <c r="H8" s="211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59" x14ac:dyDescent="0.3">
      <c r="A9" s="209" t="s">
        <v>187</v>
      </c>
      <c r="B9" s="210"/>
      <c r="C9" s="210"/>
      <c r="D9" s="210"/>
      <c r="E9" s="145">
        <f>IF(C9&gt;0,(LOOKUP(A9,Sistematización!$B$14:$B$24,Sistematización!$D$14:$D$24)),0)</f>
        <v>0</v>
      </c>
      <c r="F9" s="152">
        <f t="shared" si="0"/>
        <v>0</v>
      </c>
      <c r="G9" s="152">
        <f t="shared" si="1"/>
        <v>0</v>
      </c>
      <c r="H9" s="211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59" x14ac:dyDescent="0.3">
      <c r="A10" s="209" t="s">
        <v>187</v>
      </c>
      <c r="B10" s="210"/>
      <c r="C10" s="210"/>
      <c r="D10" s="210"/>
      <c r="E10" s="145">
        <f>IF(C10&gt;0,(LOOKUP(A10,Sistematización!$B$14:$B$24,Sistematización!$D$14:$D$24)),0)</f>
        <v>0</v>
      </c>
      <c r="F10" s="152">
        <f t="shared" si="0"/>
        <v>0</v>
      </c>
      <c r="G10" s="152">
        <f t="shared" si="1"/>
        <v>0</v>
      </c>
      <c r="H10" s="211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</row>
    <row r="11" spans="1:59" x14ac:dyDescent="0.3">
      <c r="A11" s="209" t="s">
        <v>187</v>
      </c>
      <c r="B11" s="210"/>
      <c r="C11" s="210"/>
      <c r="D11" s="210"/>
      <c r="E11" s="145">
        <f>IF(C11&gt;0,(LOOKUP(A11,Sistematización!$B$14:$B$24,Sistematización!$D$14:$D$24)),0)</f>
        <v>0</v>
      </c>
      <c r="F11" s="152">
        <f t="shared" si="0"/>
        <v>0</v>
      </c>
      <c r="G11" s="152">
        <f t="shared" si="1"/>
        <v>0</v>
      </c>
      <c r="H11" s="211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59" x14ac:dyDescent="0.3">
      <c r="A12" s="209" t="s">
        <v>187</v>
      </c>
      <c r="B12" s="210"/>
      <c r="C12" s="210"/>
      <c r="D12" s="210"/>
      <c r="E12" s="145">
        <f>IF(C12&gt;0,(LOOKUP(A12,Sistematización!$B$14:$B$24,Sistematización!$D$14:$D$24)),0)</f>
        <v>0</v>
      </c>
      <c r="F12" s="152">
        <f t="shared" si="0"/>
        <v>0</v>
      </c>
      <c r="G12" s="152">
        <f t="shared" si="1"/>
        <v>0</v>
      </c>
      <c r="H12" s="211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</row>
    <row r="13" spans="1:59" x14ac:dyDescent="0.3">
      <c r="A13" s="209" t="s">
        <v>187</v>
      </c>
      <c r="B13" s="210"/>
      <c r="C13" s="210"/>
      <c r="D13" s="210"/>
      <c r="E13" s="145">
        <f>IF(C13&gt;0,(LOOKUP(A13,Sistematización!$B$14:$B$24,Sistematización!$D$14:$D$24)),0)</f>
        <v>0</v>
      </c>
      <c r="F13" s="152">
        <f t="shared" si="0"/>
        <v>0</v>
      </c>
      <c r="G13" s="152">
        <f t="shared" si="1"/>
        <v>0</v>
      </c>
      <c r="H13" s="211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59" ht="15.6" x14ac:dyDescent="0.3">
      <c r="A14" s="266" t="s">
        <v>305</v>
      </c>
      <c r="B14" s="267"/>
      <c r="C14" s="267"/>
      <c r="D14" s="267"/>
      <c r="E14" s="268"/>
      <c r="F14" s="156">
        <f>SUM(F6:F13)</f>
        <v>0</v>
      </c>
      <c r="G14" s="156">
        <f>SUM(G6:G13)</f>
        <v>0</v>
      </c>
      <c r="H14" s="156">
        <f>SUM(H6:H13)</f>
        <v>0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</row>
    <row r="15" spans="1:59" x14ac:dyDescent="0.3">
      <c r="A15" s="265" t="s">
        <v>233</v>
      </c>
      <c r="B15" s="265"/>
      <c r="C15" s="265"/>
      <c r="D15" s="265"/>
      <c r="E15" s="265"/>
      <c r="F15" s="265"/>
      <c r="G15" s="265"/>
      <c r="H15" s="265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59" x14ac:dyDescent="0.3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</row>
    <row r="17" spans="1:59" x14ac:dyDescent="0.3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</row>
    <row r="18" spans="1:59" x14ac:dyDescent="0.3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</row>
    <row r="19" spans="1:59" x14ac:dyDescent="0.3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</row>
    <row r="20" spans="1:59" x14ac:dyDescent="0.3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</row>
    <row r="21" spans="1:59" x14ac:dyDescent="0.3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</row>
    <row r="22" spans="1:59" x14ac:dyDescent="0.3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</row>
    <row r="23" spans="1:59" x14ac:dyDescent="0.3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</row>
    <row r="24" spans="1:59" x14ac:dyDescent="0.3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</row>
    <row r="25" spans="1:59" x14ac:dyDescent="0.3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</row>
    <row r="26" spans="1:59" x14ac:dyDescent="0.3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</row>
    <row r="27" spans="1:59" x14ac:dyDescent="0.3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</row>
    <row r="28" spans="1:59" x14ac:dyDescent="0.3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</row>
    <row r="29" spans="1:59" x14ac:dyDescent="0.3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</row>
    <row r="30" spans="1:59" x14ac:dyDescent="0.3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</row>
    <row r="31" spans="1:59" x14ac:dyDescent="0.3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</row>
    <row r="32" spans="1:59" x14ac:dyDescent="0.3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</row>
    <row r="33" spans="1:59" x14ac:dyDescent="0.3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</row>
    <row r="34" spans="1:59" x14ac:dyDescent="0.3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</row>
    <row r="35" spans="1:59" x14ac:dyDescent="0.3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</row>
    <row r="36" spans="1:59" x14ac:dyDescent="0.3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</row>
    <row r="37" spans="1:59" x14ac:dyDescent="0.3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</row>
    <row r="38" spans="1:59" x14ac:dyDescent="0.3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</row>
    <row r="39" spans="1:59" x14ac:dyDescent="0.3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</row>
    <row r="40" spans="1:59" x14ac:dyDescent="0.3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</row>
    <row r="41" spans="1:59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</row>
    <row r="42" spans="1:59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</row>
    <row r="43" spans="1:59" x14ac:dyDescent="0.3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</row>
    <row r="44" spans="1:59" x14ac:dyDescent="0.3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</row>
    <row r="45" spans="1:59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</row>
    <row r="46" spans="1:59" x14ac:dyDescent="0.3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</row>
    <row r="47" spans="1:59" x14ac:dyDescent="0.3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</row>
    <row r="48" spans="1:59" x14ac:dyDescent="0.3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</row>
    <row r="49" spans="1:59" x14ac:dyDescent="0.3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</row>
    <row r="50" spans="1:59" x14ac:dyDescent="0.3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</row>
    <row r="51" spans="1:59" x14ac:dyDescent="0.3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</row>
    <row r="52" spans="1:59" x14ac:dyDescent="0.3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</row>
    <row r="53" spans="1:59" x14ac:dyDescent="0.3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</row>
    <row r="54" spans="1:59" x14ac:dyDescent="0.3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</row>
    <row r="55" spans="1:59" x14ac:dyDescent="0.3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</row>
    <row r="56" spans="1:59" x14ac:dyDescent="0.3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</row>
    <row r="57" spans="1:59" x14ac:dyDescent="0.3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</row>
    <row r="58" spans="1:59" x14ac:dyDescent="0.3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</row>
    <row r="59" spans="1:59" x14ac:dyDescent="0.3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</row>
    <row r="60" spans="1:59" x14ac:dyDescent="0.3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</row>
    <row r="61" spans="1:59" x14ac:dyDescent="0.3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</row>
    <row r="62" spans="1:59" x14ac:dyDescent="0.3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</row>
    <row r="63" spans="1:59" x14ac:dyDescent="0.3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</row>
    <row r="64" spans="1:59" x14ac:dyDescent="0.3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</row>
    <row r="65" spans="1:59" x14ac:dyDescent="0.3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</row>
    <row r="66" spans="1:59" x14ac:dyDescent="0.3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</row>
    <row r="67" spans="1:59" x14ac:dyDescent="0.3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</row>
    <row r="68" spans="1:59" x14ac:dyDescent="0.3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</row>
    <row r="69" spans="1:59" x14ac:dyDescent="0.3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</row>
    <row r="70" spans="1:59" x14ac:dyDescent="0.3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</row>
    <row r="71" spans="1:59" x14ac:dyDescent="0.3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</row>
    <row r="72" spans="1:59" x14ac:dyDescent="0.3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</row>
    <row r="73" spans="1:59" x14ac:dyDescent="0.3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</row>
    <row r="74" spans="1:59" x14ac:dyDescent="0.3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</row>
    <row r="75" spans="1:59" x14ac:dyDescent="0.3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</row>
    <row r="76" spans="1:59" x14ac:dyDescent="0.3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</row>
    <row r="77" spans="1:59" x14ac:dyDescent="0.3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</row>
    <row r="78" spans="1:59" x14ac:dyDescent="0.3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</row>
    <row r="79" spans="1:59" x14ac:dyDescent="0.3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</row>
    <row r="80" spans="1:59" x14ac:dyDescent="0.3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</row>
    <row r="81" spans="1:59" x14ac:dyDescent="0.3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</row>
    <row r="82" spans="1:59" x14ac:dyDescent="0.3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</row>
    <row r="83" spans="1:59" x14ac:dyDescent="0.3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</row>
    <row r="84" spans="1:59" x14ac:dyDescent="0.3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</row>
    <row r="85" spans="1:59" x14ac:dyDescent="0.3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</row>
    <row r="86" spans="1:59" x14ac:dyDescent="0.3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</row>
    <row r="87" spans="1:59" x14ac:dyDescent="0.3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</row>
    <row r="88" spans="1:59" x14ac:dyDescent="0.3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</row>
    <row r="89" spans="1:59" x14ac:dyDescent="0.3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</row>
    <row r="90" spans="1:59" x14ac:dyDescent="0.3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</row>
    <row r="91" spans="1:59" x14ac:dyDescent="0.3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</row>
    <row r="92" spans="1:59" x14ac:dyDescent="0.3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</row>
    <row r="93" spans="1:59" x14ac:dyDescent="0.3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</row>
    <row r="94" spans="1:59" x14ac:dyDescent="0.3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</row>
    <row r="95" spans="1:59" x14ac:dyDescent="0.3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</row>
    <row r="96" spans="1:59" x14ac:dyDescent="0.3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</row>
    <row r="97" spans="1:59" x14ac:dyDescent="0.3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</row>
    <row r="98" spans="1:59" x14ac:dyDescent="0.3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</row>
    <row r="99" spans="1:59" x14ac:dyDescent="0.3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</row>
    <row r="100" spans="1:59" x14ac:dyDescent="0.3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</row>
    <row r="101" spans="1:59" x14ac:dyDescent="0.3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</row>
    <row r="102" spans="1:59" x14ac:dyDescent="0.3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</row>
    <row r="103" spans="1:59" x14ac:dyDescent="0.3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</row>
    <row r="104" spans="1:59" x14ac:dyDescent="0.3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</row>
    <row r="105" spans="1:59" x14ac:dyDescent="0.3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</row>
    <row r="106" spans="1:59" x14ac:dyDescent="0.3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</row>
    <row r="107" spans="1:59" x14ac:dyDescent="0.3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</row>
    <row r="108" spans="1:59" x14ac:dyDescent="0.3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</row>
    <row r="109" spans="1:59" x14ac:dyDescent="0.3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</row>
    <row r="110" spans="1:59" x14ac:dyDescent="0.3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</row>
    <row r="111" spans="1:59" x14ac:dyDescent="0.3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</row>
    <row r="112" spans="1:59" x14ac:dyDescent="0.3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</row>
    <row r="113" spans="1:59" x14ac:dyDescent="0.3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</row>
    <row r="114" spans="1:59" x14ac:dyDescent="0.3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</row>
    <row r="115" spans="1:59" x14ac:dyDescent="0.3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</row>
    <row r="116" spans="1:59" x14ac:dyDescent="0.3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</row>
    <row r="117" spans="1:59" x14ac:dyDescent="0.3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</row>
    <row r="118" spans="1:59" x14ac:dyDescent="0.3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</row>
    <row r="119" spans="1:59" x14ac:dyDescent="0.3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</row>
    <row r="120" spans="1:59" x14ac:dyDescent="0.3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</row>
    <row r="121" spans="1:59" x14ac:dyDescent="0.3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</row>
    <row r="122" spans="1:59" x14ac:dyDescent="0.3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</row>
    <row r="123" spans="1:59" x14ac:dyDescent="0.3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</row>
    <row r="124" spans="1:59" x14ac:dyDescent="0.3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</row>
    <row r="125" spans="1:59" x14ac:dyDescent="0.3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</row>
    <row r="126" spans="1:59" x14ac:dyDescent="0.3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</row>
    <row r="127" spans="1:59" x14ac:dyDescent="0.3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</row>
    <row r="128" spans="1:59" x14ac:dyDescent="0.3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</row>
    <row r="129" spans="1:59" x14ac:dyDescent="0.3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</row>
    <row r="130" spans="1:59" x14ac:dyDescent="0.3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</row>
    <row r="131" spans="1:59" x14ac:dyDescent="0.3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</row>
    <row r="132" spans="1:59" x14ac:dyDescent="0.3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</row>
    <row r="133" spans="1:59" x14ac:dyDescent="0.3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</row>
    <row r="134" spans="1:59" x14ac:dyDescent="0.3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</row>
    <row r="135" spans="1:59" x14ac:dyDescent="0.3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</row>
    <row r="136" spans="1:59" x14ac:dyDescent="0.3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</row>
    <row r="137" spans="1:59" x14ac:dyDescent="0.3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</row>
    <row r="138" spans="1:59" x14ac:dyDescent="0.3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</row>
    <row r="139" spans="1:59" x14ac:dyDescent="0.3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</row>
    <row r="140" spans="1:59" x14ac:dyDescent="0.3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</row>
    <row r="141" spans="1:59" x14ac:dyDescent="0.3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</row>
    <row r="142" spans="1:59" x14ac:dyDescent="0.3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</row>
    <row r="143" spans="1:59" x14ac:dyDescent="0.3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</row>
    <row r="144" spans="1:59" x14ac:dyDescent="0.3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</row>
    <row r="145" spans="1:59" x14ac:dyDescent="0.3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</row>
    <row r="146" spans="1:59" x14ac:dyDescent="0.3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</row>
    <row r="147" spans="1:59" x14ac:dyDescent="0.3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</row>
    <row r="148" spans="1:59" x14ac:dyDescent="0.3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</row>
    <row r="149" spans="1:59" x14ac:dyDescent="0.3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</row>
    <row r="150" spans="1:59" x14ac:dyDescent="0.3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</row>
    <row r="151" spans="1:59" x14ac:dyDescent="0.3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</row>
    <row r="152" spans="1:59" x14ac:dyDescent="0.3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</row>
    <row r="153" spans="1:59" x14ac:dyDescent="0.3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</row>
    <row r="154" spans="1:59" x14ac:dyDescent="0.3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</row>
    <row r="155" spans="1:59" x14ac:dyDescent="0.3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</row>
    <row r="156" spans="1:59" x14ac:dyDescent="0.3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</row>
    <row r="157" spans="1:59" x14ac:dyDescent="0.3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</row>
    <row r="158" spans="1:59" x14ac:dyDescent="0.3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</row>
    <row r="159" spans="1:59" x14ac:dyDescent="0.3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</row>
    <row r="160" spans="1:59" x14ac:dyDescent="0.3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</row>
    <row r="161" spans="1:59" x14ac:dyDescent="0.3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</row>
    <row r="162" spans="1:59" x14ac:dyDescent="0.3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</row>
    <row r="163" spans="1:59" x14ac:dyDescent="0.3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</row>
    <row r="164" spans="1:59" x14ac:dyDescent="0.3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</row>
    <row r="165" spans="1:59" x14ac:dyDescent="0.3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</row>
    <row r="166" spans="1:59" x14ac:dyDescent="0.3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</row>
    <row r="167" spans="1:59" x14ac:dyDescent="0.3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</row>
    <row r="168" spans="1:59" x14ac:dyDescent="0.3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</row>
    <row r="169" spans="1:59" x14ac:dyDescent="0.3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</row>
    <row r="170" spans="1:59" x14ac:dyDescent="0.3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</row>
    <row r="171" spans="1:59" x14ac:dyDescent="0.3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</row>
    <row r="172" spans="1:59" x14ac:dyDescent="0.3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</row>
    <row r="173" spans="1:59" x14ac:dyDescent="0.3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</row>
    <row r="174" spans="1:59" x14ac:dyDescent="0.3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</row>
    <row r="175" spans="1:59" x14ac:dyDescent="0.3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</row>
    <row r="176" spans="1:59" x14ac:dyDescent="0.3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</row>
    <row r="177" spans="1:59" x14ac:dyDescent="0.3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</row>
    <row r="178" spans="1:59" x14ac:dyDescent="0.3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</row>
    <row r="179" spans="1:59" x14ac:dyDescent="0.3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</row>
    <row r="180" spans="1:59" x14ac:dyDescent="0.3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</row>
    <row r="181" spans="1:59" x14ac:dyDescent="0.3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</row>
    <row r="182" spans="1:59" x14ac:dyDescent="0.3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</row>
    <row r="183" spans="1:59" x14ac:dyDescent="0.3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</row>
    <row r="184" spans="1:59" x14ac:dyDescent="0.3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</row>
    <row r="185" spans="1:59" x14ac:dyDescent="0.3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</row>
    <row r="186" spans="1:59" x14ac:dyDescent="0.3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</row>
    <row r="187" spans="1:59" x14ac:dyDescent="0.3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</row>
    <row r="188" spans="1:59" x14ac:dyDescent="0.3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</row>
    <row r="189" spans="1:59" x14ac:dyDescent="0.3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</row>
    <row r="190" spans="1:59" x14ac:dyDescent="0.3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</row>
    <row r="191" spans="1:59" x14ac:dyDescent="0.3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</row>
    <row r="192" spans="1:59" x14ac:dyDescent="0.3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</row>
    <row r="193" spans="1:59" x14ac:dyDescent="0.3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</row>
    <row r="194" spans="1:59" x14ac:dyDescent="0.3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</row>
    <row r="195" spans="1:59" x14ac:dyDescent="0.3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</row>
    <row r="196" spans="1:59" x14ac:dyDescent="0.3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</row>
    <row r="197" spans="1:59" x14ac:dyDescent="0.3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</row>
    <row r="198" spans="1:59" x14ac:dyDescent="0.3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</row>
    <row r="199" spans="1:59" x14ac:dyDescent="0.3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</row>
    <row r="200" spans="1:59" x14ac:dyDescent="0.3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</row>
    <row r="201" spans="1:59" x14ac:dyDescent="0.3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</row>
    <row r="202" spans="1:59" x14ac:dyDescent="0.3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</row>
    <row r="203" spans="1:59" x14ac:dyDescent="0.3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</row>
    <row r="204" spans="1:59" x14ac:dyDescent="0.3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</row>
    <row r="205" spans="1:59" x14ac:dyDescent="0.3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</row>
    <row r="206" spans="1:59" x14ac:dyDescent="0.3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</row>
    <row r="207" spans="1:59" x14ac:dyDescent="0.3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</row>
    <row r="208" spans="1:59" x14ac:dyDescent="0.3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</row>
    <row r="209" spans="1:59" x14ac:dyDescent="0.3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</row>
    <row r="210" spans="1:59" x14ac:dyDescent="0.3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</row>
    <row r="211" spans="1:59" x14ac:dyDescent="0.3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</row>
    <row r="212" spans="1:59" x14ac:dyDescent="0.3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</row>
    <row r="213" spans="1:59" x14ac:dyDescent="0.3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</row>
    <row r="214" spans="1:59" x14ac:dyDescent="0.3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</row>
    <row r="215" spans="1:59" x14ac:dyDescent="0.3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</row>
    <row r="216" spans="1:59" x14ac:dyDescent="0.3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</row>
    <row r="217" spans="1:59" x14ac:dyDescent="0.3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</row>
    <row r="218" spans="1:59" x14ac:dyDescent="0.3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</row>
    <row r="219" spans="1:59" x14ac:dyDescent="0.3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</row>
    <row r="220" spans="1:59" x14ac:dyDescent="0.3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</row>
    <row r="221" spans="1:59" x14ac:dyDescent="0.3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</row>
    <row r="222" spans="1:59" x14ac:dyDescent="0.3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</row>
    <row r="223" spans="1:59" x14ac:dyDescent="0.3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</row>
    <row r="224" spans="1:59" x14ac:dyDescent="0.3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</row>
    <row r="225" spans="1:59" x14ac:dyDescent="0.3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</row>
    <row r="226" spans="1:59" x14ac:dyDescent="0.3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</row>
    <row r="227" spans="1:59" x14ac:dyDescent="0.3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</row>
    <row r="228" spans="1:59" x14ac:dyDescent="0.3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</row>
    <row r="229" spans="1:59" x14ac:dyDescent="0.3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</row>
    <row r="230" spans="1:59" x14ac:dyDescent="0.3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</row>
    <row r="231" spans="1:59" x14ac:dyDescent="0.3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</row>
    <row r="232" spans="1:59" x14ac:dyDescent="0.3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</row>
    <row r="233" spans="1:59" x14ac:dyDescent="0.3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</row>
    <row r="234" spans="1:59" x14ac:dyDescent="0.3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</row>
    <row r="235" spans="1:59" x14ac:dyDescent="0.3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</row>
    <row r="236" spans="1:59" x14ac:dyDescent="0.3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</row>
    <row r="237" spans="1:59" x14ac:dyDescent="0.3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</row>
    <row r="238" spans="1:59" x14ac:dyDescent="0.3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</row>
    <row r="239" spans="1:59" x14ac:dyDescent="0.3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</row>
    <row r="240" spans="1:59" x14ac:dyDescent="0.3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</row>
    <row r="241" spans="1:59" x14ac:dyDescent="0.3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</row>
    <row r="242" spans="1:59" x14ac:dyDescent="0.3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</row>
    <row r="243" spans="1:59" x14ac:dyDescent="0.3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</row>
    <row r="244" spans="1:59" x14ac:dyDescent="0.3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</row>
    <row r="245" spans="1:59" x14ac:dyDescent="0.3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</row>
    <row r="246" spans="1:59" x14ac:dyDescent="0.3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</row>
    <row r="247" spans="1:59" x14ac:dyDescent="0.3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</row>
    <row r="248" spans="1:59" x14ac:dyDescent="0.3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</row>
    <row r="249" spans="1:59" x14ac:dyDescent="0.3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</row>
    <row r="250" spans="1:59" x14ac:dyDescent="0.3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</row>
    <row r="251" spans="1:59" x14ac:dyDescent="0.3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</row>
    <row r="252" spans="1:59" x14ac:dyDescent="0.3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</row>
    <row r="253" spans="1:59" x14ac:dyDescent="0.3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</row>
    <row r="254" spans="1:59" x14ac:dyDescent="0.3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</row>
    <row r="255" spans="1:59" x14ac:dyDescent="0.3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</row>
    <row r="256" spans="1:59" x14ac:dyDescent="0.3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</row>
    <row r="257" spans="1:59" x14ac:dyDescent="0.3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</row>
    <row r="258" spans="1:59" x14ac:dyDescent="0.3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</row>
    <row r="259" spans="1:59" x14ac:dyDescent="0.3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</row>
    <row r="260" spans="1:59" x14ac:dyDescent="0.3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</row>
    <row r="261" spans="1:59" x14ac:dyDescent="0.3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</row>
    <row r="262" spans="1:59" x14ac:dyDescent="0.3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</row>
    <row r="263" spans="1:59" x14ac:dyDescent="0.3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</row>
    <row r="264" spans="1:59" x14ac:dyDescent="0.3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</row>
    <row r="265" spans="1:59" x14ac:dyDescent="0.3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</row>
    <row r="266" spans="1:59" x14ac:dyDescent="0.3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</row>
    <row r="267" spans="1:59" x14ac:dyDescent="0.3">
      <c r="A267" s="158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</row>
    <row r="268" spans="1:59" x14ac:dyDescent="0.3">
      <c r="A268" s="158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</row>
    <row r="269" spans="1:59" x14ac:dyDescent="0.3">
      <c r="A269" s="158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</row>
    <row r="270" spans="1:59" x14ac:dyDescent="0.3">
      <c r="A270" s="158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</row>
    <row r="271" spans="1:59" x14ac:dyDescent="0.3">
      <c r="A271" s="158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</row>
    <row r="272" spans="1:59" x14ac:dyDescent="0.3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</row>
    <row r="273" spans="1:59" x14ac:dyDescent="0.3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</row>
    <row r="274" spans="1:59" x14ac:dyDescent="0.3">
      <c r="A274" s="158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</row>
    <row r="275" spans="1:59" x14ac:dyDescent="0.3">
      <c r="A275" s="158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</row>
    <row r="276" spans="1:59" x14ac:dyDescent="0.3">
      <c r="A276" s="158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</row>
    <row r="277" spans="1:59" x14ac:dyDescent="0.3">
      <c r="A277" s="158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</row>
    <row r="278" spans="1:59" x14ac:dyDescent="0.3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</row>
    <row r="279" spans="1:59" x14ac:dyDescent="0.3">
      <c r="A279" s="158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</row>
    <row r="280" spans="1:59" x14ac:dyDescent="0.3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</row>
    <row r="281" spans="1:59" x14ac:dyDescent="0.3">
      <c r="A281" s="158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</row>
    <row r="282" spans="1:59" x14ac:dyDescent="0.3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</row>
    <row r="283" spans="1:59" x14ac:dyDescent="0.3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</row>
    <row r="284" spans="1:59" x14ac:dyDescent="0.3">
      <c r="A284" s="158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</row>
    <row r="285" spans="1:59" x14ac:dyDescent="0.3">
      <c r="A285" s="158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8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</row>
    <row r="286" spans="1:59" x14ac:dyDescent="0.3">
      <c r="A286" s="158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</row>
    <row r="287" spans="1:59" x14ac:dyDescent="0.3">
      <c r="A287" s="158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</row>
    <row r="288" spans="1:59" x14ac:dyDescent="0.3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</row>
    <row r="289" spans="1:59" x14ac:dyDescent="0.3">
      <c r="A289" s="158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</row>
    <row r="290" spans="1:59" x14ac:dyDescent="0.3">
      <c r="A290" s="158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8"/>
      <c r="BC290" s="158"/>
      <c r="BD290" s="158"/>
      <c r="BE290" s="158"/>
      <c r="BF290" s="158"/>
      <c r="BG290" s="158"/>
    </row>
    <row r="291" spans="1:59" x14ac:dyDescent="0.3">
      <c r="A291" s="158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</row>
    <row r="292" spans="1:59" x14ac:dyDescent="0.3">
      <c r="A292" s="158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</row>
    <row r="293" spans="1:59" x14ac:dyDescent="0.3">
      <c r="A293" s="158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</row>
    <row r="294" spans="1:59" x14ac:dyDescent="0.3">
      <c r="A294" s="158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</row>
    <row r="295" spans="1:59" x14ac:dyDescent="0.3">
      <c r="A295" s="158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</row>
    <row r="296" spans="1:59" x14ac:dyDescent="0.3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158"/>
      <c r="BD296" s="158"/>
      <c r="BE296" s="158"/>
      <c r="BF296" s="158"/>
      <c r="BG296" s="158"/>
    </row>
    <row r="297" spans="1:59" x14ac:dyDescent="0.3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</row>
    <row r="298" spans="1:59" x14ac:dyDescent="0.3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</row>
    <row r="299" spans="1:59" x14ac:dyDescent="0.3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</row>
    <row r="300" spans="1:59" x14ac:dyDescent="0.3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</row>
    <row r="301" spans="1:59" x14ac:dyDescent="0.3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</row>
    <row r="302" spans="1:59" x14ac:dyDescent="0.3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</row>
    <row r="303" spans="1:59" x14ac:dyDescent="0.3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</row>
    <row r="304" spans="1:59" x14ac:dyDescent="0.3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</row>
    <row r="305" spans="1:59" x14ac:dyDescent="0.3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58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  <c r="BD305" s="158"/>
      <c r="BE305" s="158"/>
      <c r="BF305" s="158"/>
      <c r="BG305" s="158"/>
    </row>
    <row r="306" spans="1:59" x14ac:dyDescent="0.3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58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  <c r="BD306" s="158"/>
      <c r="BE306" s="158"/>
      <c r="BF306" s="158"/>
      <c r="BG306" s="158"/>
    </row>
    <row r="307" spans="1:59" x14ac:dyDescent="0.3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58"/>
      <c r="AT307" s="158"/>
      <c r="AU307" s="158"/>
      <c r="AV307" s="158"/>
      <c r="AW307" s="158"/>
      <c r="AX307" s="158"/>
      <c r="AY307" s="158"/>
      <c r="AZ307" s="158"/>
      <c r="BA307" s="158"/>
      <c r="BB307" s="158"/>
      <c r="BC307" s="158"/>
      <c r="BD307" s="158"/>
      <c r="BE307" s="158"/>
      <c r="BF307" s="158"/>
      <c r="BG307" s="158"/>
    </row>
    <row r="308" spans="1:59" x14ac:dyDescent="0.3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</row>
    <row r="309" spans="1:59" x14ac:dyDescent="0.3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58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  <c r="BD309" s="158"/>
      <c r="BE309" s="158"/>
      <c r="BF309" s="158"/>
      <c r="BG309" s="158"/>
    </row>
    <row r="310" spans="1:59" x14ac:dyDescent="0.3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</row>
    <row r="311" spans="1:59" x14ac:dyDescent="0.3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</row>
    <row r="312" spans="1:59" x14ac:dyDescent="0.3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58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  <c r="BD312" s="158"/>
      <c r="BE312" s="158"/>
      <c r="BF312" s="158"/>
      <c r="BG312" s="158"/>
    </row>
    <row r="313" spans="1:59" x14ac:dyDescent="0.3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</row>
    <row r="314" spans="1:59" x14ac:dyDescent="0.3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</row>
    <row r="315" spans="1:59" x14ac:dyDescent="0.3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</row>
    <row r="316" spans="1:59" x14ac:dyDescent="0.3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</row>
    <row r="317" spans="1:59" x14ac:dyDescent="0.3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</row>
    <row r="318" spans="1:59" x14ac:dyDescent="0.3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/>
      <c r="BD318" s="158"/>
      <c r="BE318" s="158"/>
      <c r="BF318" s="158"/>
      <c r="BG318" s="158"/>
    </row>
    <row r="319" spans="1:59" x14ac:dyDescent="0.3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8"/>
      <c r="BC319" s="158"/>
      <c r="BD319" s="158"/>
      <c r="BE319" s="158"/>
      <c r="BF319" s="158"/>
      <c r="BG319" s="158"/>
    </row>
    <row r="320" spans="1:59" x14ac:dyDescent="0.3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</row>
    <row r="321" spans="1:59" x14ac:dyDescent="0.3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8"/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158"/>
      <c r="BC321" s="158"/>
      <c r="BD321" s="158"/>
      <c r="BE321" s="158"/>
      <c r="BF321" s="158"/>
      <c r="BG321" s="158"/>
    </row>
    <row r="322" spans="1:59" x14ac:dyDescent="0.3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58"/>
      <c r="AT322" s="158"/>
      <c r="AU322" s="158"/>
      <c r="AV322" s="158"/>
      <c r="AW322" s="158"/>
      <c r="AX322" s="158"/>
      <c r="AY322" s="158"/>
      <c r="AZ322" s="158"/>
      <c r="BA322" s="158"/>
      <c r="BB322" s="158"/>
      <c r="BC322" s="158"/>
      <c r="BD322" s="158"/>
      <c r="BE322" s="158"/>
      <c r="BF322" s="158"/>
      <c r="BG322" s="158"/>
    </row>
    <row r="323" spans="1:59" x14ac:dyDescent="0.3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58"/>
      <c r="AT323" s="158"/>
      <c r="AU323" s="158"/>
      <c r="AV323" s="158"/>
      <c r="AW323" s="158"/>
      <c r="AX323" s="158"/>
      <c r="AY323" s="158"/>
      <c r="AZ323" s="158"/>
      <c r="BA323" s="158"/>
      <c r="BB323" s="158"/>
      <c r="BC323" s="158"/>
      <c r="BD323" s="158"/>
      <c r="BE323" s="158"/>
      <c r="BF323" s="158"/>
      <c r="BG323" s="158"/>
    </row>
    <row r="324" spans="1:59" x14ac:dyDescent="0.3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58"/>
      <c r="AT324" s="158"/>
      <c r="AU324" s="158"/>
      <c r="AV324" s="158"/>
      <c r="AW324" s="158"/>
      <c r="AX324" s="158"/>
      <c r="AY324" s="158"/>
      <c r="AZ324" s="158"/>
      <c r="BA324" s="158"/>
      <c r="BB324" s="158"/>
      <c r="BC324" s="158"/>
      <c r="BD324" s="158"/>
      <c r="BE324" s="158"/>
      <c r="BF324" s="158"/>
      <c r="BG324" s="158"/>
    </row>
    <row r="325" spans="1:59" x14ac:dyDescent="0.3">
      <c r="A325" s="158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58"/>
      <c r="AT325" s="158"/>
      <c r="AU325" s="158"/>
      <c r="AV325" s="158"/>
      <c r="AW325" s="158"/>
      <c r="AX325" s="158"/>
      <c r="AY325" s="158"/>
      <c r="AZ325" s="158"/>
      <c r="BA325" s="158"/>
      <c r="BB325" s="158"/>
      <c r="BC325" s="158"/>
      <c r="BD325" s="158"/>
      <c r="BE325" s="158"/>
      <c r="BF325" s="158"/>
      <c r="BG325" s="158"/>
    </row>
    <row r="326" spans="1:59" x14ac:dyDescent="0.3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8"/>
      <c r="AS326" s="158"/>
      <c r="AT326" s="158"/>
      <c r="AU326" s="158"/>
      <c r="AV326" s="158"/>
      <c r="AW326" s="158"/>
      <c r="AX326" s="158"/>
      <c r="AY326" s="158"/>
      <c r="AZ326" s="158"/>
      <c r="BA326" s="158"/>
      <c r="BB326" s="158"/>
      <c r="BC326" s="158"/>
      <c r="BD326" s="158"/>
      <c r="BE326" s="158"/>
      <c r="BF326" s="158"/>
      <c r="BG326" s="158"/>
    </row>
    <row r="327" spans="1:59" x14ac:dyDescent="0.3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158"/>
      <c r="BD327" s="158"/>
      <c r="BE327" s="158"/>
      <c r="BF327" s="158"/>
      <c r="BG327" s="158"/>
    </row>
    <row r="328" spans="1:59" x14ac:dyDescent="0.3">
      <c r="A328" s="158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8"/>
      <c r="BC328" s="158"/>
      <c r="BD328" s="158"/>
      <c r="BE328" s="158"/>
      <c r="BF328" s="158"/>
      <c r="BG328" s="158"/>
    </row>
    <row r="329" spans="1:59" x14ac:dyDescent="0.3">
      <c r="A329" s="158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8"/>
      <c r="BC329" s="158"/>
      <c r="BD329" s="158"/>
      <c r="BE329" s="158"/>
      <c r="BF329" s="158"/>
      <c r="BG329" s="158"/>
    </row>
    <row r="330" spans="1:59" x14ac:dyDescent="0.3">
      <c r="A330" s="158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8"/>
      <c r="AS330" s="158"/>
      <c r="AT330" s="158"/>
      <c r="AU330" s="158"/>
      <c r="AV330" s="158"/>
      <c r="AW330" s="158"/>
      <c r="AX330" s="158"/>
      <c r="AY330" s="158"/>
      <c r="AZ330" s="158"/>
      <c r="BA330" s="158"/>
      <c r="BB330" s="158"/>
      <c r="BC330" s="158"/>
      <c r="BD330" s="158"/>
      <c r="BE330" s="158"/>
      <c r="BF330" s="158"/>
      <c r="BG330" s="158"/>
    </row>
    <row r="331" spans="1:59" x14ac:dyDescent="0.3">
      <c r="A331" s="158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8"/>
      <c r="BC331" s="158"/>
      <c r="BD331" s="158"/>
      <c r="BE331" s="158"/>
      <c r="BF331" s="158"/>
      <c r="BG331" s="158"/>
    </row>
    <row r="332" spans="1:59" x14ac:dyDescent="0.3">
      <c r="A332" s="158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</row>
    <row r="333" spans="1:59" x14ac:dyDescent="0.3">
      <c r="A333" s="158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</row>
    <row r="334" spans="1:59" x14ac:dyDescent="0.3">
      <c r="A334" s="158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  <c r="AP334" s="158"/>
      <c r="AQ334" s="158"/>
      <c r="AR334" s="158"/>
      <c r="AS334" s="158"/>
      <c r="AT334" s="158"/>
      <c r="AU334" s="158"/>
      <c r="AV334" s="158"/>
      <c r="AW334" s="158"/>
      <c r="AX334" s="158"/>
      <c r="AY334" s="158"/>
      <c r="AZ334" s="158"/>
      <c r="BA334" s="158"/>
      <c r="BB334" s="158"/>
      <c r="BC334" s="158"/>
      <c r="BD334" s="158"/>
      <c r="BE334" s="158"/>
      <c r="BF334" s="158"/>
      <c r="BG334" s="158"/>
    </row>
    <row r="335" spans="1:59" x14ac:dyDescent="0.3">
      <c r="A335" s="158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</row>
    <row r="336" spans="1:59" x14ac:dyDescent="0.3">
      <c r="A336" s="158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</row>
    <row r="337" spans="1:59" x14ac:dyDescent="0.3">
      <c r="A337" s="158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  <c r="AP337" s="158"/>
      <c r="AQ337" s="158"/>
      <c r="AR337" s="158"/>
      <c r="AS337" s="158"/>
      <c r="AT337" s="158"/>
      <c r="AU337" s="158"/>
      <c r="AV337" s="158"/>
      <c r="AW337" s="158"/>
      <c r="AX337" s="158"/>
      <c r="AY337" s="158"/>
      <c r="AZ337" s="158"/>
      <c r="BA337" s="158"/>
      <c r="BB337" s="158"/>
      <c r="BC337" s="158"/>
      <c r="BD337" s="158"/>
      <c r="BE337" s="158"/>
      <c r="BF337" s="158"/>
      <c r="BG337" s="158"/>
    </row>
    <row r="338" spans="1:59" x14ac:dyDescent="0.3">
      <c r="A338" s="158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</row>
    <row r="339" spans="1:59" x14ac:dyDescent="0.3">
      <c r="A339" s="158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</row>
    <row r="340" spans="1:59" x14ac:dyDescent="0.3">
      <c r="A340" s="158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</row>
    <row r="341" spans="1:59" x14ac:dyDescent="0.3">
      <c r="A341" s="158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</row>
    <row r="342" spans="1:59" x14ac:dyDescent="0.3">
      <c r="A342" s="158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8"/>
      <c r="AX342" s="158"/>
      <c r="AY342" s="158"/>
      <c r="AZ342" s="158"/>
      <c r="BA342" s="158"/>
      <c r="BB342" s="158"/>
      <c r="BC342" s="158"/>
      <c r="BD342" s="158"/>
      <c r="BE342" s="158"/>
      <c r="BF342" s="158"/>
      <c r="BG342" s="158"/>
    </row>
    <row r="343" spans="1:59" x14ac:dyDescent="0.3">
      <c r="A343" s="158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58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</row>
    <row r="344" spans="1:59" x14ac:dyDescent="0.3">
      <c r="A344" s="158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</row>
    <row r="345" spans="1:59" x14ac:dyDescent="0.3">
      <c r="A345" s="158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</row>
    <row r="346" spans="1:59" x14ac:dyDescent="0.3">
      <c r="A346" s="158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58"/>
      <c r="AT346" s="158"/>
      <c r="AU346" s="158"/>
      <c r="AV346" s="158"/>
      <c r="AW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</row>
    <row r="347" spans="1:59" x14ac:dyDescent="0.3">
      <c r="A347" s="158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</row>
    <row r="348" spans="1:59" x14ac:dyDescent="0.3">
      <c r="A348" s="158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58"/>
      <c r="AT348" s="158"/>
      <c r="AU348" s="158"/>
      <c r="AV348" s="158"/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</row>
    <row r="349" spans="1:59" x14ac:dyDescent="0.3">
      <c r="A349" s="158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58"/>
      <c r="AT349" s="158"/>
      <c r="AU349" s="158"/>
      <c r="AV349" s="158"/>
      <c r="AW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</row>
    <row r="350" spans="1:59" x14ac:dyDescent="0.3">
      <c r="A350" s="158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8"/>
      <c r="AR350" s="158"/>
      <c r="AS350" s="158"/>
      <c r="AT350" s="158"/>
      <c r="AU350" s="158"/>
      <c r="AV350" s="158"/>
      <c r="AW350" s="158"/>
      <c r="AX350" s="158"/>
      <c r="AY350" s="158"/>
      <c r="AZ350" s="158"/>
      <c r="BA350" s="158"/>
      <c r="BB350" s="158"/>
      <c r="BC350" s="158"/>
      <c r="BD350" s="158"/>
      <c r="BE350" s="158"/>
      <c r="BF350" s="158"/>
      <c r="BG350" s="158"/>
    </row>
    <row r="351" spans="1:59" x14ac:dyDescent="0.3">
      <c r="A351" s="158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</row>
    <row r="352" spans="1:59" x14ac:dyDescent="0.3">
      <c r="A352" s="158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</row>
    <row r="353" spans="1:59" x14ac:dyDescent="0.3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  <c r="AP353" s="158"/>
      <c r="AQ353" s="158"/>
      <c r="AR353" s="158"/>
      <c r="AS353" s="158"/>
      <c r="AT353" s="158"/>
      <c r="AU353" s="158"/>
      <c r="AV353" s="158"/>
      <c r="AW353" s="158"/>
      <c r="AX353" s="158"/>
      <c r="AY353" s="158"/>
      <c r="AZ353" s="158"/>
      <c r="BA353" s="158"/>
      <c r="BB353" s="158"/>
      <c r="BC353" s="158"/>
      <c r="BD353" s="158"/>
      <c r="BE353" s="158"/>
      <c r="BF353" s="158"/>
      <c r="BG353" s="158"/>
    </row>
    <row r="354" spans="1:59" x14ac:dyDescent="0.3">
      <c r="A354" s="158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S354" s="158"/>
      <c r="AT354" s="158"/>
      <c r="AU354" s="158"/>
      <c r="AV354" s="158"/>
      <c r="AW354" s="158"/>
      <c r="AX354" s="158"/>
      <c r="AY354" s="158"/>
      <c r="AZ354" s="158"/>
      <c r="BA354" s="158"/>
      <c r="BB354" s="158"/>
      <c r="BC354" s="158"/>
      <c r="BD354" s="158"/>
      <c r="BE354" s="158"/>
      <c r="BF354" s="158"/>
      <c r="BG354" s="158"/>
    </row>
    <row r="355" spans="1:59" x14ac:dyDescent="0.3">
      <c r="A355" s="158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S355" s="158"/>
      <c r="AT355" s="158"/>
      <c r="AU355" s="158"/>
      <c r="AV355" s="158"/>
      <c r="AW355" s="158"/>
      <c r="AX355" s="158"/>
      <c r="AY355" s="158"/>
      <c r="AZ355" s="158"/>
      <c r="BA355" s="158"/>
      <c r="BB355" s="158"/>
      <c r="BC355" s="158"/>
      <c r="BD355" s="158"/>
      <c r="BE355" s="158"/>
      <c r="BF355" s="158"/>
      <c r="BG355" s="158"/>
    </row>
    <row r="356" spans="1:59" x14ac:dyDescent="0.3">
      <c r="A356" s="158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58"/>
      <c r="AT356" s="158"/>
      <c r="AU356" s="158"/>
      <c r="AV356" s="158"/>
      <c r="AW356" s="158"/>
      <c r="AX356" s="158"/>
      <c r="AY356" s="158"/>
      <c r="AZ356" s="158"/>
      <c r="BA356" s="158"/>
      <c r="BB356" s="158"/>
      <c r="BC356" s="158"/>
      <c r="BD356" s="158"/>
      <c r="BE356" s="158"/>
      <c r="BF356" s="158"/>
      <c r="BG356" s="158"/>
    </row>
    <row r="357" spans="1:59" x14ac:dyDescent="0.3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  <c r="AP357" s="158"/>
      <c r="AQ357" s="158"/>
      <c r="AR357" s="158"/>
      <c r="AS357" s="158"/>
      <c r="AT357" s="158"/>
      <c r="AU357" s="158"/>
      <c r="AV357" s="158"/>
      <c r="AW357" s="158"/>
      <c r="AX357" s="158"/>
      <c r="AY357" s="158"/>
      <c r="AZ357" s="158"/>
      <c r="BA357" s="158"/>
      <c r="BB357" s="158"/>
      <c r="BC357" s="158"/>
      <c r="BD357" s="158"/>
      <c r="BE357" s="158"/>
      <c r="BF357" s="158"/>
      <c r="BG357" s="158"/>
    </row>
    <row r="358" spans="1:59" x14ac:dyDescent="0.3">
      <c r="A358" s="158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58"/>
      <c r="AT358" s="158"/>
      <c r="AU358" s="158"/>
      <c r="AV358" s="158"/>
      <c r="AW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</row>
    <row r="359" spans="1:59" x14ac:dyDescent="0.3">
      <c r="A359" s="158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58"/>
      <c r="AT359" s="158"/>
      <c r="AU359" s="158"/>
      <c r="AV359" s="158"/>
      <c r="AW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</row>
    <row r="360" spans="1:59" x14ac:dyDescent="0.3">
      <c r="A360" s="158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58"/>
      <c r="AT360" s="158"/>
      <c r="AU360" s="158"/>
      <c r="AV360" s="158"/>
      <c r="AW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</row>
    <row r="361" spans="1:59" x14ac:dyDescent="0.3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  <c r="AP361" s="158"/>
      <c r="AQ361" s="158"/>
      <c r="AR361" s="158"/>
      <c r="AS361" s="158"/>
      <c r="AT361" s="158"/>
      <c r="AU361" s="158"/>
      <c r="AV361" s="158"/>
      <c r="AW361" s="158"/>
      <c r="AX361" s="158"/>
      <c r="AY361" s="158"/>
      <c r="AZ361" s="158"/>
      <c r="BA361" s="158"/>
      <c r="BB361" s="158"/>
      <c r="BC361" s="158"/>
      <c r="BD361" s="158"/>
      <c r="BE361" s="158"/>
      <c r="BF361" s="158"/>
      <c r="BG361" s="158"/>
    </row>
    <row r="362" spans="1:59" x14ac:dyDescent="0.3">
      <c r="A362" s="158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S362" s="158"/>
      <c r="AT362" s="158"/>
      <c r="AU362" s="158"/>
      <c r="AV362" s="158"/>
      <c r="AW362" s="158"/>
      <c r="AX362" s="158"/>
      <c r="AY362" s="158"/>
      <c r="AZ362" s="158"/>
      <c r="BA362" s="158"/>
      <c r="BB362" s="158"/>
      <c r="BC362" s="158"/>
      <c r="BD362" s="158"/>
      <c r="BE362" s="158"/>
      <c r="BF362" s="158"/>
      <c r="BG362" s="158"/>
    </row>
    <row r="363" spans="1:59" x14ac:dyDescent="0.3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58"/>
      <c r="AT363" s="158"/>
      <c r="AU363" s="158"/>
      <c r="AV363" s="158"/>
      <c r="AW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</row>
    <row r="364" spans="1:59" x14ac:dyDescent="0.3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S364" s="158"/>
      <c r="AT364" s="158"/>
      <c r="AU364" s="158"/>
      <c r="AV364" s="158"/>
      <c r="AW364" s="158"/>
      <c r="AX364" s="158"/>
      <c r="AY364" s="158"/>
      <c r="AZ364" s="158"/>
      <c r="BA364" s="158"/>
      <c r="BB364" s="158"/>
      <c r="BC364" s="158"/>
      <c r="BD364" s="158"/>
      <c r="BE364" s="158"/>
      <c r="BF364" s="158"/>
      <c r="BG364" s="158"/>
    </row>
    <row r="365" spans="1:59" x14ac:dyDescent="0.3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S365" s="158"/>
      <c r="AT365" s="158"/>
      <c r="AU365" s="158"/>
      <c r="AV365" s="158"/>
      <c r="AW365" s="158"/>
      <c r="AX365" s="158"/>
      <c r="AY365" s="158"/>
      <c r="AZ365" s="158"/>
      <c r="BA365" s="158"/>
      <c r="BB365" s="158"/>
      <c r="BC365" s="158"/>
      <c r="BD365" s="158"/>
      <c r="BE365" s="158"/>
      <c r="BF365" s="158"/>
      <c r="BG365" s="158"/>
    </row>
    <row r="366" spans="1:59" x14ac:dyDescent="0.3">
      <c r="A366" s="158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S366" s="158"/>
      <c r="AT366" s="158"/>
      <c r="AU366" s="158"/>
      <c r="AV366" s="158"/>
      <c r="AW366" s="158"/>
      <c r="AX366" s="158"/>
      <c r="AY366" s="158"/>
      <c r="AZ366" s="158"/>
      <c r="BA366" s="158"/>
      <c r="BB366" s="158"/>
      <c r="BC366" s="158"/>
      <c r="BD366" s="158"/>
      <c r="BE366" s="158"/>
      <c r="BF366" s="158"/>
      <c r="BG366" s="158"/>
    </row>
    <row r="367" spans="1:59" x14ac:dyDescent="0.3">
      <c r="A367" s="158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  <c r="AP367" s="158"/>
      <c r="AQ367" s="158"/>
      <c r="AR367" s="158"/>
      <c r="AS367" s="158"/>
      <c r="AT367" s="158"/>
      <c r="AU367" s="158"/>
      <c r="AV367" s="158"/>
      <c r="AW367" s="158"/>
      <c r="AX367" s="158"/>
      <c r="AY367" s="158"/>
      <c r="AZ367" s="158"/>
      <c r="BA367" s="158"/>
      <c r="BB367" s="158"/>
      <c r="BC367" s="158"/>
      <c r="BD367" s="158"/>
      <c r="BE367" s="158"/>
      <c r="BF367" s="158"/>
      <c r="BG367" s="158"/>
    </row>
    <row r="368" spans="1:59" x14ac:dyDescent="0.3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S368" s="158"/>
      <c r="AT368" s="158"/>
      <c r="AU368" s="158"/>
      <c r="AV368" s="158"/>
      <c r="AW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</row>
    <row r="369" spans="1:59" x14ac:dyDescent="0.3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8"/>
      <c r="AS369" s="158"/>
      <c r="AT369" s="158"/>
      <c r="AU369" s="158"/>
      <c r="AV369" s="158"/>
      <c r="AW369" s="158"/>
      <c r="AX369" s="158"/>
      <c r="AY369" s="158"/>
      <c r="AZ369" s="158"/>
      <c r="BA369" s="158"/>
      <c r="BB369" s="158"/>
      <c r="BC369" s="158"/>
      <c r="BD369" s="158"/>
      <c r="BE369" s="158"/>
      <c r="BF369" s="158"/>
      <c r="BG369" s="158"/>
    </row>
    <row r="370" spans="1:59" x14ac:dyDescent="0.3">
      <c r="A370" s="158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S370" s="158"/>
      <c r="AT370" s="158"/>
      <c r="AU370" s="158"/>
      <c r="AV370" s="158"/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</row>
    <row r="371" spans="1:59" x14ac:dyDescent="0.3">
      <c r="A371" s="158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58"/>
      <c r="AT371" s="158"/>
      <c r="AU371" s="158"/>
      <c r="AV371" s="158"/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</row>
    <row r="372" spans="1:59" x14ac:dyDescent="0.3">
      <c r="A372" s="158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</row>
    <row r="373" spans="1:59" x14ac:dyDescent="0.3">
      <c r="A373" s="158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</row>
    <row r="374" spans="1:59" x14ac:dyDescent="0.3">
      <c r="A374" s="158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58"/>
      <c r="AT374" s="158"/>
      <c r="AU374" s="158"/>
      <c r="AV374" s="158"/>
      <c r="AW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</row>
    <row r="375" spans="1:59" x14ac:dyDescent="0.3">
      <c r="A375" s="158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8"/>
      <c r="AS375" s="158"/>
      <c r="AT375" s="158"/>
      <c r="AU375" s="158"/>
      <c r="AV375" s="158"/>
      <c r="AW375" s="158"/>
      <c r="AX375" s="158"/>
      <c r="AY375" s="158"/>
      <c r="AZ375" s="158"/>
      <c r="BA375" s="158"/>
      <c r="BB375" s="158"/>
      <c r="BC375" s="158"/>
      <c r="BD375" s="158"/>
      <c r="BE375" s="158"/>
      <c r="BF375" s="158"/>
      <c r="BG375" s="158"/>
    </row>
    <row r="376" spans="1:59" x14ac:dyDescent="0.3">
      <c r="A376" s="158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</row>
    <row r="377" spans="1:59" x14ac:dyDescent="0.3">
      <c r="A377" s="158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S377" s="158"/>
      <c r="AT377" s="158"/>
      <c r="AU377" s="158"/>
      <c r="AV377" s="158"/>
      <c r="AW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</row>
    <row r="378" spans="1:59" x14ac:dyDescent="0.3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  <c r="AP378" s="158"/>
      <c r="AQ378" s="158"/>
      <c r="AR378" s="158"/>
      <c r="AS378" s="158"/>
      <c r="AT378" s="158"/>
      <c r="AU378" s="158"/>
      <c r="AV378" s="158"/>
      <c r="AW378" s="158"/>
      <c r="AX378" s="158"/>
      <c r="AY378" s="158"/>
      <c r="AZ378" s="158"/>
      <c r="BA378" s="158"/>
      <c r="BB378" s="158"/>
      <c r="BC378" s="158"/>
      <c r="BD378" s="158"/>
      <c r="BE378" s="158"/>
      <c r="BF378" s="158"/>
      <c r="BG378" s="158"/>
    </row>
    <row r="379" spans="1:59" x14ac:dyDescent="0.3">
      <c r="A379" s="158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58"/>
      <c r="AT379" s="158"/>
      <c r="AU379" s="158"/>
      <c r="AV379" s="158"/>
      <c r="AW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</row>
    <row r="380" spans="1:59" x14ac:dyDescent="0.3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S380" s="158"/>
      <c r="AT380" s="158"/>
      <c r="AU380" s="158"/>
      <c r="AV380" s="158"/>
      <c r="AW380" s="158"/>
      <c r="AX380" s="158"/>
      <c r="AY380" s="158"/>
      <c r="AZ380" s="158"/>
      <c r="BA380" s="158"/>
      <c r="BB380" s="158"/>
      <c r="BC380" s="158"/>
      <c r="BD380" s="158"/>
      <c r="BE380" s="158"/>
      <c r="BF380" s="158"/>
      <c r="BG380" s="158"/>
    </row>
    <row r="381" spans="1:59" x14ac:dyDescent="0.3">
      <c r="A381" s="158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S381" s="158"/>
      <c r="AT381" s="158"/>
      <c r="AU381" s="158"/>
      <c r="AV381" s="158"/>
      <c r="AW381" s="158"/>
      <c r="AX381" s="158"/>
      <c r="AY381" s="158"/>
      <c r="AZ381" s="158"/>
      <c r="BA381" s="158"/>
      <c r="BB381" s="158"/>
      <c r="BC381" s="158"/>
      <c r="BD381" s="158"/>
      <c r="BE381" s="158"/>
      <c r="BF381" s="158"/>
      <c r="BG381" s="158"/>
    </row>
    <row r="382" spans="1:59" x14ac:dyDescent="0.3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8"/>
      <c r="AS382" s="158"/>
      <c r="AT382" s="158"/>
      <c r="AU382" s="158"/>
      <c r="AV382" s="158"/>
      <c r="AW382" s="158"/>
      <c r="AX382" s="158"/>
      <c r="AY382" s="158"/>
      <c r="AZ382" s="158"/>
      <c r="BA382" s="158"/>
      <c r="BB382" s="158"/>
      <c r="BC382" s="158"/>
      <c r="BD382" s="158"/>
      <c r="BE382" s="158"/>
      <c r="BF382" s="158"/>
      <c r="BG382" s="158"/>
    </row>
    <row r="383" spans="1:59" x14ac:dyDescent="0.3">
      <c r="A383" s="158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8"/>
      <c r="AS383" s="158"/>
      <c r="AT383" s="158"/>
      <c r="AU383" s="158"/>
      <c r="AV383" s="158"/>
      <c r="AW383" s="158"/>
      <c r="AX383" s="158"/>
      <c r="AY383" s="158"/>
      <c r="AZ383" s="158"/>
      <c r="BA383" s="158"/>
      <c r="BB383" s="158"/>
      <c r="BC383" s="158"/>
      <c r="BD383" s="158"/>
      <c r="BE383" s="158"/>
      <c r="BF383" s="158"/>
      <c r="BG383" s="158"/>
    </row>
    <row r="384" spans="1:59" x14ac:dyDescent="0.3">
      <c r="A384" s="158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</row>
    <row r="385" spans="1:59" x14ac:dyDescent="0.3">
      <c r="A385" s="158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8"/>
      <c r="AS385" s="158"/>
      <c r="AT385" s="158"/>
      <c r="AU385" s="158"/>
      <c r="AV385" s="158"/>
      <c r="AW385" s="158"/>
      <c r="AX385" s="158"/>
      <c r="AY385" s="158"/>
      <c r="AZ385" s="158"/>
      <c r="BA385" s="158"/>
      <c r="BB385" s="158"/>
      <c r="BC385" s="158"/>
      <c r="BD385" s="158"/>
      <c r="BE385" s="158"/>
      <c r="BF385" s="158"/>
      <c r="BG385" s="158"/>
    </row>
    <row r="386" spans="1:59" x14ac:dyDescent="0.3">
      <c r="A386" s="158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8"/>
      <c r="AS386" s="158"/>
      <c r="AT386" s="158"/>
      <c r="AU386" s="158"/>
      <c r="AV386" s="158"/>
      <c r="AW386" s="158"/>
      <c r="AX386" s="158"/>
      <c r="AY386" s="158"/>
      <c r="AZ386" s="158"/>
      <c r="BA386" s="158"/>
      <c r="BB386" s="158"/>
      <c r="BC386" s="158"/>
      <c r="BD386" s="158"/>
      <c r="BE386" s="158"/>
      <c r="BF386" s="158"/>
      <c r="BG386" s="158"/>
    </row>
    <row r="387" spans="1:59" x14ac:dyDescent="0.3">
      <c r="A387" s="158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8"/>
      <c r="AS387" s="158"/>
      <c r="AT387" s="158"/>
      <c r="AU387" s="158"/>
      <c r="AV387" s="158"/>
      <c r="AW387" s="158"/>
      <c r="AX387" s="158"/>
      <c r="AY387" s="158"/>
      <c r="AZ387" s="158"/>
      <c r="BA387" s="158"/>
      <c r="BB387" s="158"/>
      <c r="BC387" s="158"/>
      <c r="BD387" s="158"/>
      <c r="BE387" s="158"/>
      <c r="BF387" s="158"/>
      <c r="BG387" s="158"/>
    </row>
    <row r="388" spans="1:59" x14ac:dyDescent="0.3">
      <c r="A388" s="158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8"/>
      <c r="AS388" s="158"/>
      <c r="AT388" s="158"/>
      <c r="AU388" s="158"/>
      <c r="AV388" s="158"/>
      <c r="AW388" s="158"/>
      <c r="AX388" s="158"/>
      <c r="AY388" s="158"/>
      <c r="AZ388" s="158"/>
      <c r="BA388" s="158"/>
      <c r="BB388" s="158"/>
      <c r="BC388" s="158"/>
      <c r="BD388" s="158"/>
      <c r="BE388" s="158"/>
      <c r="BF388" s="158"/>
      <c r="BG388" s="158"/>
    </row>
    <row r="389" spans="1:59" x14ac:dyDescent="0.3">
      <c r="A389" s="158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S389" s="158"/>
      <c r="AT389" s="158"/>
      <c r="AU389" s="158"/>
      <c r="AV389" s="158"/>
      <c r="AW389" s="158"/>
      <c r="AX389" s="158"/>
      <c r="AY389" s="158"/>
      <c r="AZ389" s="158"/>
      <c r="BA389" s="158"/>
      <c r="BB389" s="158"/>
      <c r="BC389" s="158"/>
      <c r="BD389" s="158"/>
      <c r="BE389" s="158"/>
      <c r="BF389" s="158"/>
      <c r="BG389" s="158"/>
    </row>
    <row r="390" spans="1:59" x14ac:dyDescent="0.3">
      <c r="A390" s="158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  <c r="AR390" s="158"/>
      <c r="AS390" s="158"/>
      <c r="AT390" s="158"/>
      <c r="AU390" s="158"/>
      <c r="AV390" s="158"/>
      <c r="AW390" s="158"/>
      <c r="AX390" s="158"/>
      <c r="AY390" s="158"/>
      <c r="AZ390" s="158"/>
      <c r="BA390" s="158"/>
      <c r="BB390" s="158"/>
      <c r="BC390" s="158"/>
      <c r="BD390" s="158"/>
      <c r="BE390" s="158"/>
      <c r="BF390" s="158"/>
      <c r="BG390" s="158"/>
    </row>
    <row r="391" spans="1:59" x14ac:dyDescent="0.3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58"/>
      <c r="AT391" s="158"/>
      <c r="AU391" s="158"/>
      <c r="AV391" s="158"/>
      <c r="AW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</row>
    <row r="392" spans="1:59" x14ac:dyDescent="0.3">
      <c r="A392" s="158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58"/>
      <c r="AT392" s="158"/>
      <c r="AU392" s="158"/>
      <c r="AV392" s="158"/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</row>
    <row r="393" spans="1:59" x14ac:dyDescent="0.3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8"/>
      <c r="AS393" s="158"/>
      <c r="AT393" s="158"/>
      <c r="AU393" s="158"/>
      <c r="AV393" s="158"/>
      <c r="AW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</row>
    <row r="394" spans="1:59" x14ac:dyDescent="0.3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58"/>
      <c r="AT394" s="158"/>
      <c r="AU394" s="158"/>
      <c r="AV394" s="158"/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</row>
    <row r="395" spans="1:59" x14ac:dyDescent="0.3">
      <c r="A395" s="158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58"/>
      <c r="AT395" s="158"/>
      <c r="AU395" s="158"/>
      <c r="AV395" s="158"/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  <c r="BG395" s="158"/>
    </row>
    <row r="396" spans="1:59" x14ac:dyDescent="0.3">
      <c r="A396" s="158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58"/>
      <c r="AT396" s="158"/>
      <c r="AU396" s="158"/>
      <c r="AV396" s="158"/>
      <c r="AW396" s="158"/>
      <c r="AX396" s="158"/>
      <c r="AY396" s="158"/>
      <c r="AZ396" s="158"/>
      <c r="BA396" s="158"/>
      <c r="BB396" s="158"/>
      <c r="BC396" s="158"/>
      <c r="BD396" s="158"/>
      <c r="BE396" s="158"/>
      <c r="BF396" s="158"/>
      <c r="BG396" s="158"/>
    </row>
    <row r="397" spans="1:59" x14ac:dyDescent="0.3">
      <c r="A397" s="158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8"/>
      <c r="AS397" s="158"/>
      <c r="AT397" s="158"/>
      <c r="AU397" s="158"/>
      <c r="AV397" s="158"/>
      <c r="AW397" s="158"/>
      <c r="AX397" s="158"/>
      <c r="AY397" s="158"/>
      <c r="AZ397" s="158"/>
      <c r="BA397" s="158"/>
      <c r="BB397" s="158"/>
      <c r="BC397" s="158"/>
      <c r="BD397" s="158"/>
      <c r="BE397" s="158"/>
      <c r="BF397" s="158"/>
      <c r="BG397" s="158"/>
    </row>
    <row r="398" spans="1:59" x14ac:dyDescent="0.3">
      <c r="A398" s="158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58"/>
      <c r="AT398" s="158"/>
      <c r="AU398" s="158"/>
      <c r="AV398" s="158"/>
      <c r="AW398" s="158"/>
      <c r="AX398" s="158"/>
      <c r="AY398" s="158"/>
      <c r="AZ398" s="158"/>
      <c r="BA398" s="158"/>
      <c r="BB398" s="158"/>
      <c r="BC398" s="158"/>
      <c r="BD398" s="158"/>
      <c r="BE398" s="158"/>
      <c r="BF398" s="158"/>
      <c r="BG398" s="158"/>
    </row>
    <row r="399" spans="1:59" x14ac:dyDescent="0.3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58"/>
      <c r="AT399" s="158"/>
      <c r="AU399" s="158"/>
      <c r="AV399" s="158"/>
      <c r="AW399" s="158"/>
      <c r="AX399" s="158"/>
      <c r="AY399" s="158"/>
      <c r="AZ399" s="158"/>
      <c r="BA399" s="158"/>
      <c r="BB399" s="158"/>
      <c r="BC399" s="158"/>
      <c r="BD399" s="158"/>
      <c r="BE399" s="158"/>
      <c r="BF399" s="158"/>
      <c r="BG399" s="158"/>
    </row>
    <row r="400" spans="1:59" x14ac:dyDescent="0.3">
      <c r="A400" s="158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58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/>
      <c r="BE400" s="158"/>
      <c r="BF400" s="158"/>
      <c r="BG400" s="158"/>
    </row>
    <row r="401" spans="1:59" x14ac:dyDescent="0.3">
      <c r="A401" s="158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58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/>
      <c r="BE401" s="158"/>
      <c r="BF401" s="158"/>
      <c r="BG401" s="158"/>
    </row>
  </sheetData>
  <sheetProtection algorithmName="SHA-512" hashValue="04kwUazQ7vvVKjj4g8LKfRu6iujhYjTQyQ3mA+o8plgRNsQcbyeUiUdOyCXFlI3Sb8wx0ZbActqy6OJKk0iCWw==" saltValue="BOf+w75DSVRhzBxt1TrXCQ==" spinCount="100000" sheet="1"/>
  <mergeCells count="4">
    <mergeCell ref="A15:H15"/>
    <mergeCell ref="A14:E14"/>
    <mergeCell ref="A3:H3"/>
    <mergeCell ref="A4:H4"/>
  </mergeCells>
  <hyperlinks>
    <hyperlink ref="A1" location="Índice!A1" display="Devolver a índice" xr:uid="{B2C541F8-34C7-4755-B2C3-80C119828D89}"/>
  </hyperlink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Sistematización!$B$14:$B$24</xm:f>
          </x14:formula1>
          <xm:sqref>A6:A13</xm:sqref>
        </x14:dataValidation>
        <x14:dataValidation type="list" allowBlank="1" showInputMessage="1" showErrorMessage="1" xr:uid="{00000000-0002-0000-0100-000001000000}">
          <x14:formula1>
            <xm:f>Sistematización!$F$13:$F$19</xm:f>
          </x14:formula1>
          <xm:sqref>C7:C13</xm:sqref>
        </x14:dataValidation>
        <x14:dataValidation type="list" allowBlank="1" showInputMessage="1" showErrorMessage="1" xr:uid="{00000000-0002-0000-0100-000002000000}">
          <x14:formula1>
            <xm:f>Sistematización!$F$14:$F$19</xm:f>
          </x14:formula1>
          <xm:sqref>C6</xm:sqref>
        </x14:dataValidation>
        <x14:dataValidation type="list" allowBlank="1" showInputMessage="1" showErrorMessage="1" xr:uid="{A5AFD40C-C74E-4798-892C-B2BE3B39CE16}">
          <x14:formula1>
            <xm:f>Sistematización!$H$13:$H$25</xm:f>
          </x14:formula1>
          <xm:sqref>D6:D13</xm:sqref>
        </x14:dataValidation>
        <x14:dataValidation type="list" allowBlank="1" showInputMessage="1" showErrorMessage="1" xr:uid="{51074E95-84FC-49C2-B5E8-84BDC18DD19A}">
          <x14:formula1>
            <xm:f>Sistematización!$H$14:$H$25</xm:f>
          </x14:formula1>
          <xm:sqref>B6:B13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E9B5-C812-4CAB-A666-879E0BE23E53}">
  <dimension ref="A1:AB536"/>
  <sheetViews>
    <sheetView topLeftCell="B1" zoomScale="120" zoomScaleNormal="120" workbookViewId="0">
      <selection activeCell="I8" sqref="I8"/>
    </sheetView>
  </sheetViews>
  <sheetFormatPr baseColWidth="10" defaultRowHeight="14.4" x14ac:dyDescent="0.3"/>
  <cols>
    <col min="1" max="1" width="48.21875" style="119" bestFit="1" customWidth="1"/>
    <col min="2" max="2" width="60.44140625" style="119" customWidth="1"/>
    <col min="3" max="3" width="21" style="119" customWidth="1"/>
    <col min="4" max="4" width="19.77734375" style="119" bestFit="1" customWidth="1"/>
    <col min="5" max="5" width="20.21875" style="119" customWidth="1"/>
    <col min="6" max="6" width="17.109375" style="119" customWidth="1"/>
    <col min="7" max="8" width="15" style="119" customWidth="1"/>
    <col min="9" max="16384" width="11.5546875" style="119"/>
  </cols>
  <sheetData>
    <row r="1" spans="1:27" ht="18" x14ac:dyDescent="0.35">
      <c r="A1" s="212" t="s">
        <v>302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x14ac:dyDescent="0.3">
      <c r="A2" s="159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ht="18" x14ac:dyDescent="0.3">
      <c r="A3" s="271" t="s">
        <v>306</v>
      </c>
      <c r="B3" s="271"/>
      <c r="C3" s="271"/>
      <c r="D3" s="271"/>
      <c r="E3" s="271"/>
      <c r="F3" s="271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ht="34.799999999999997" x14ac:dyDescent="0.3">
      <c r="A4" s="147" t="s">
        <v>274</v>
      </c>
      <c r="B4" s="147" t="s">
        <v>227</v>
      </c>
      <c r="C4" s="147" t="s">
        <v>275</v>
      </c>
      <c r="D4" s="147" t="s">
        <v>276</v>
      </c>
      <c r="E4" s="148" t="s">
        <v>295</v>
      </c>
      <c r="F4" s="148" t="s">
        <v>296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x14ac:dyDescent="0.3">
      <c r="A5" s="272" t="s">
        <v>18</v>
      </c>
      <c r="B5" s="272"/>
      <c r="C5" s="272"/>
      <c r="D5" s="272"/>
      <c r="E5" s="150">
        <f>SUM(E6:E8)</f>
        <v>0</v>
      </c>
      <c r="F5" s="146">
        <f>SUM(F6:F8)</f>
        <v>0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1:27" x14ac:dyDescent="0.3">
      <c r="A6" s="213" t="s">
        <v>277</v>
      </c>
      <c r="B6" s="214"/>
      <c r="C6" s="210" t="s">
        <v>284</v>
      </c>
      <c r="D6" s="215">
        <v>0</v>
      </c>
      <c r="E6" s="151">
        <f>IF(D6&gt;0,(C6*D6),0)</f>
        <v>0</v>
      </c>
      <c r="F6" s="215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x14ac:dyDescent="0.3">
      <c r="A7" s="213" t="s">
        <v>277</v>
      </c>
      <c r="B7" s="214"/>
      <c r="C7" s="210" t="s">
        <v>284</v>
      </c>
      <c r="D7" s="215">
        <v>0</v>
      </c>
      <c r="E7" s="151">
        <f t="shared" ref="E7:E8" si="0">IF(D7&gt;0,(C7*D7),0)</f>
        <v>0</v>
      </c>
      <c r="F7" s="215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x14ac:dyDescent="0.3">
      <c r="A8" s="213" t="s">
        <v>277</v>
      </c>
      <c r="B8" s="214"/>
      <c r="C8" s="210" t="s">
        <v>284</v>
      </c>
      <c r="D8" s="215">
        <v>0</v>
      </c>
      <c r="E8" s="151">
        <f t="shared" si="0"/>
        <v>0</v>
      </c>
      <c r="F8" s="215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x14ac:dyDescent="0.3">
      <c r="A9" s="272" t="s">
        <v>48</v>
      </c>
      <c r="B9" s="272"/>
      <c r="C9" s="272"/>
      <c r="D9" s="272"/>
      <c r="E9" s="150">
        <f>SUM(E10)</f>
        <v>0</v>
      </c>
      <c r="F9" s="146">
        <f>SUM(F10)</f>
        <v>0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1:27" x14ac:dyDescent="0.3">
      <c r="A10" s="216" t="s">
        <v>278</v>
      </c>
      <c r="B10" s="214"/>
      <c r="C10" s="210" t="s">
        <v>284</v>
      </c>
      <c r="D10" s="215">
        <v>0</v>
      </c>
      <c r="E10" s="151">
        <f t="shared" ref="E10" si="1">IF(D10&gt;0,(C10*D10),0)</f>
        <v>0</v>
      </c>
      <c r="F10" s="215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x14ac:dyDescent="0.3">
      <c r="A11" s="272" t="s">
        <v>4</v>
      </c>
      <c r="B11" s="272"/>
      <c r="C11" s="272"/>
      <c r="D11" s="272"/>
      <c r="E11" s="150">
        <f>SUM(E12:E18)</f>
        <v>0</v>
      </c>
      <c r="F11" s="146">
        <f>SUM(F12:F18)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x14ac:dyDescent="0.3">
      <c r="A12" s="217" t="s">
        <v>279</v>
      </c>
      <c r="B12" s="214"/>
      <c r="C12" s="210" t="s">
        <v>284</v>
      </c>
      <c r="D12" s="215"/>
      <c r="E12" s="151">
        <f t="shared" ref="E12:E18" si="2">IF(D12&gt;0,(C12*D12),0)</f>
        <v>0</v>
      </c>
      <c r="F12" s="215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x14ac:dyDescent="0.3">
      <c r="A13" s="217" t="s">
        <v>279</v>
      </c>
      <c r="B13" s="214"/>
      <c r="C13" s="210" t="s">
        <v>284</v>
      </c>
      <c r="D13" s="215">
        <v>0</v>
      </c>
      <c r="E13" s="151">
        <f t="shared" si="2"/>
        <v>0</v>
      </c>
      <c r="F13" s="215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x14ac:dyDescent="0.3">
      <c r="A14" s="217" t="s">
        <v>279</v>
      </c>
      <c r="B14" s="214"/>
      <c r="C14" s="210" t="s">
        <v>284</v>
      </c>
      <c r="D14" s="215">
        <v>0</v>
      </c>
      <c r="E14" s="151">
        <f t="shared" si="2"/>
        <v>0</v>
      </c>
      <c r="F14" s="215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x14ac:dyDescent="0.3">
      <c r="A15" s="217" t="s">
        <v>279</v>
      </c>
      <c r="B15" s="214"/>
      <c r="C15" s="210" t="s">
        <v>284</v>
      </c>
      <c r="D15" s="215">
        <v>0</v>
      </c>
      <c r="E15" s="151">
        <f t="shared" si="2"/>
        <v>0</v>
      </c>
      <c r="F15" s="215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x14ac:dyDescent="0.3">
      <c r="A16" s="217" t="s">
        <v>279</v>
      </c>
      <c r="B16" s="214"/>
      <c r="C16" s="210" t="s">
        <v>284</v>
      </c>
      <c r="D16" s="215">
        <v>0</v>
      </c>
      <c r="E16" s="151">
        <f t="shared" si="2"/>
        <v>0</v>
      </c>
      <c r="F16" s="215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x14ac:dyDescent="0.3">
      <c r="A17" s="217" t="s">
        <v>279</v>
      </c>
      <c r="B17" s="214"/>
      <c r="C17" s="210" t="s">
        <v>284</v>
      </c>
      <c r="D17" s="215">
        <v>0</v>
      </c>
      <c r="E17" s="151">
        <f t="shared" si="2"/>
        <v>0</v>
      </c>
      <c r="F17" s="215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x14ac:dyDescent="0.3">
      <c r="A18" s="217" t="s">
        <v>279</v>
      </c>
      <c r="B18" s="214"/>
      <c r="C18" s="210" t="s">
        <v>284</v>
      </c>
      <c r="D18" s="215">
        <v>0</v>
      </c>
      <c r="E18" s="151">
        <f t="shared" si="2"/>
        <v>0</v>
      </c>
      <c r="F18" s="215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x14ac:dyDescent="0.3">
      <c r="A19" s="272" t="s">
        <v>5</v>
      </c>
      <c r="B19" s="272"/>
      <c r="C19" s="272" t="s">
        <v>284</v>
      </c>
      <c r="D19" s="272"/>
      <c r="E19" s="150">
        <f>SUM(E20:E22)</f>
        <v>0</v>
      </c>
      <c r="F19" s="146">
        <f>SUM(F20:F22)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x14ac:dyDescent="0.3">
      <c r="A20" s="218" t="s">
        <v>280</v>
      </c>
      <c r="B20" s="214"/>
      <c r="C20" s="210" t="s">
        <v>284</v>
      </c>
      <c r="D20" s="215"/>
      <c r="E20" s="151">
        <f t="shared" ref="E20:E22" si="3">IF(D20&gt;0,(C20*D20),0)</f>
        <v>0</v>
      </c>
      <c r="F20" s="215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x14ac:dyDescent="0.3">
      <c r="A21" s="218" t="s">
        <v>280</v>
      </c>
      <c r="B21" s="214"/>
      <c r="C21" s="210" t="s">
        <v>284</v>
      </c>
      <c r="D21" s="215">
        <v>0</v>
      </c>
      <c r="E21" s="151">
        <f t="shared" si="3"/>
        <v>0</v>
      </c>
      <c r="F21" s="215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x14ac:dyDescent="0.3">
      <c r="A22" s="218" t="s">
        <v>280</v>
      </c>
      <c r="B22" s="214"/>
      <c r="C22" s="210" t="s">
        <v>284</v>
      </c>
      <c r="D22" s="215">
        <v>0</v>
      </c>
      <c r="E22" s="151">
        <f t="shared" si="3"/>
        <v>0</v>
      </c>
      <c r="F22" s="215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1:27" x14ac:dyDescent="0.3">
      <c r="A23" s="272" t="s">
        <v>6</v>
      </c>
      <c r="B23" s="272"/>
      <c r="C23" s="272" t="s">
        <v>284</v>
      </c>
      <c r="D23" s="272"/>
      <c r="E23" s="150">
        <f>SUM(E24:E28)</f>
        <v>0</v>
      </c>
      <c r="F23" s="146">
        <f>SUM(F24:F28)</f>
        <v>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1:27" x14ac:dyDescent="0.3">
      <c r="A24" s="217" t="s">
        <v>281</v>
      </c>
      <c r="B24" s="214"/>
      <c r="C24" s="210" t="s">
        <v>284</v>
      </c>
      <c r="D24" s="215"/>
      <c r="E24" s="151">
        <f t="shared" ref="E24:E28" si="4">IF(D24&gt;0,(C24*D24),0)</f>
        <v>0</v>
      </c>
      <c r="F24" s="215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1:27" x14ac:dyDescent="0.3">
      <c r="A25" s="217" t="s">
        <v>281</v>
      </c>
      <c r="B25" s="214"/>
      <c r="C25" s="210" t="s">
        <v>284</v>
      </c>
      <c r="D25" s="215">
        <v>0</v>
      </c>
      <c r="E25" s="151">
        <f t="shared" si="4"/>
        <v>0</v>
      </c>
      <c r="F25" s="215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x14ac:dyDescent="0.3">
      <c r="A26" s="217" t="s">
        <v>281</v>
      </c>
      <c r="B26" s="214"/>
      <c r="C26" s="210" t="s">
        <v>284</v>
      </c>
      <c r="D26" s="215">
        <v>0</v>
      </c>
      <c r="E26" s="151">
        <f t="shared" si="4"/>
        <v>0</v>
      </c>
      <c r="F26" s="215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x14ac:dyDescent="0.3">
      <c r="A27" s="217" t="s">
        <v>281</v>
      </c>
      <c r="B27" s="214"/>
      <c r="C27" s="210" t="s">
        <v>284</v>
      </c>
      <c r="D27" s="215">
        <v>0</v>
      </c>
      <c r="E27" s="151">
        <f t="shared" si="4"/>
        <v>0</v>
      </c>
      <c r="F27" s="215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x14ac:dyDescent="0.3">
      <c r="A28" s="217" t="s">
        <v>281</v>
      </c>
      <c r="B28" s="214"/>
      <c r="C28" s="210" t="s">
        <v>284</v>
      </c>
      <c r="D28" s="215">
        <v>0</v>
      </c>
      <c r="E28" s="151">
        <f t="shared" si="4"/>
        <v>0</v>
      </c>
      <c r="F28" s="215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1:27" x14ac:dyDescent="0.3">
      <c r="A29" s="272" t="s">
        <v>7</v>
      </c>
      <c r="B29" s="272"/>
      <c r="C29" s="272" t="s">
        <v>284</v>
      </c>
      <c r="D29" s="272"/>
      <c r="E29" s="150">
        <f>SUM(E30:E31)</f>
        <v>0</v>
      </c>
      <c r="F29" s="146">
        <f>SUM(F30:F31)</f>
        <v>0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1:27" x14ac:dyDescent="0.3">
      <c r="A30" s="217" t="s">
        <v>282</v>
      </c>
      <c r="B30" s="214"/>
      <c r="C30" s="210" t="s">
        <v>284</v>
      </c>
      <c r="D30" s="215"/>
      <c r="E30" s="151">
        <f t="shared" ref="E30:E31" si="5">IF(D30&gt;0,(C30*D30),0)</f>
        <v>0</v>
      </c>
      <c r="F30" s="215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1:27" x14ac:dyDescent="0.3">
      <c r="A31" s="217" t="s">
        <v>47</v>
      </c>
      <c r="B31" s="214"/>
      <c r="C31" s="210" t="s">
        <v>284</v>
      </c>
      <c r="D31" s="215">
        <v>0</v>
      </c>
      <c r="E31" s="151">
        <f t="shared" si="5"/>
        <v>0</v>
      </c>
      <c r="F31" s="215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1:27" x14ac:dyDescent="0.3">
      <c r="A32" s="272" t="s">
        <v>9</v>
      </c>
      <c r="B32" s="272"/>
      <c r="C32" s="272" t="s">
        <v>284</v>
      </c>
      <c r="D32" s="272"/>
      <c r="E32" s="150">
        <f>SUM(E33:E34)</f>
        <v>0</v>
      </c>
      <c r="F32" s="146">
        <f>SUM(F33:F34)</f>
        <v>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8" x14ac:dyDescent="0.3">
      <c r="A33" s="217" t="s">
        <v>283</v>
      </c>
      <c r="B33" s="214"/>
      <c r="C33" s="210" t="s">
        <v>284</v>
      </c>
      <c r="D33" s="215"/>
      <c r="E33" s="151">
        <f t="shared" ref="E33:E34" si="6">IF(D33&gt;0,(C33*D33),0)</f>
        <v>0</v>
      </c>
      <c r="F33" s="215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8" x14ac:dyDescent="0.3">
      <c r="A34" s="217" t="s">
        <v>283</v>
      </c>
      <c r="B34" s="214"/>
      <c r="C34" s="210" t="s">
        <v>284</v>
      </c>
      <c r="D34" s="215">
        <v>0</v>
      </c>
      <c r="E34" s="151">
        <f t="shared" si="6"/>
        <v>0</v>
      </c>
      <c r="F34" s="215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8" x14ac:dyDescent="0.3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</row>
    <row r="36" spans="1:28" x14ac:dyDescent="0.3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28" x14ac:dyDescent="0.3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  <row r="38" spans="1:28" x14ac:dyDescent="0.3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</row>
    <row r="39" spans="1:28" x14ac:dyDescent="0.3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</row>
    <row r="40" spans="1:28" x14ac:dyDescent="0.3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1:28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</row>
    <row r="42" spans="1:28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</row>
    <row r="43" spans="1:28" x14ac:dyDescent="0.3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</row>
    <row r="44" spans="1:28" x14ac:dyDescent="0.3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</row>
    <row r="45" spans="1:28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28" x14ac:dyDescent="0.3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x14ac:dyDescent="0.3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x14ac:dyDescent="0.3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x14ac:dyDescent="0.3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 x14ac:dyDescent="0.3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x14ac:dyDescent="0.3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 x14ac:dyDescent="0.3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x14ac:dyDescent="0.3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x14ac:dyDescent="0.3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x14ac:dyDescent="0.3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x14ac:dyDescent="0.3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x14ac:dyDescent="0.3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x14ac:dyDescent="0.3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x14ac:dyDescent="0.3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28" x14ac:dyDescent="0.3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28" x14ac:dyDescent="0.3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</row>
    <row r="62" spans="1:28" x14ac:dyDescent="0.3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x14ac:dyDescent="0.3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</row>
    <row r="64" spans="1:28" x14ac:dyDescent="0.3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1:28" x14ac:dyDescent="0.3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</row>
    <row r="66" spans="1:28" x14ac:dyDescent="0.3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</row>
    <row r="67" spans="1:28" x14ac:dyDescent="0.3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</row>
    <row r="68" spans="1:28" x14ac:dyDescent="0.3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</row>
    <row r="69" spans="1:28" x14ac:dyDescent="0.3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</row>
    <row r="70" spans="1:28" x14ac:dyDescent="0.3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</row>
    <row r="71" spans="1:28" x14ac:dyDescent="0.3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</row>
    <row r="72" spans="1:28" x14ac:dyDescent="0.3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</row>
    <row r="73" spans="1:28" x14ac:dyDescent="0.3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</row>
    <row r="74" spans="1:28" x14ac:dyDescent="0.3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1:28" x14ac:dyDescent="0.3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</row>
    <row r="76" spans="1:28" x14ac:dyDescent="0.3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</row>
    <row r="77" spans="1:28" x14ac:dyDescent="0.3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</row>
    <row r="78" spans="1:28" x14ac:dyDescent="0.3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</row>
    <row r="79" spans="1:28" x14ac:dyDescent="0.3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</row>
    <row r="80" spans="1:28" x14ac:dyDescent="0.3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28" x14ac:dyDescent="0.3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</row>
    <row r="82" spans="1:28" x14ac:dyDescent="0.3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</row>
    <row r="83" spans="1:28" x14ac:dyDescent="0.3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</row>
    <row r="84" spans="1:28" x14ac:dyDescent="0.3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</row>
    <row r="85" spans="1:28" x14ac:dyDescent="0.3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</row>
    <row r="86" spans="1:28" x14ac:dyDescent="0.3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</row>
    <row r="87" spans="1:28" x14ac:dyDescent="0.3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</row>
    <row r="88" spans="1:28" x14ac:dyDescent="0.3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</row>
    <row r="89" spans="1:28" x14ac:dyDescent="0.3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</row>
    <row r="90" spans="1:28" x14ac:dyDescent="0.3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</row>
    <row r="91" spans="1:28" x14ac:dyDescent="0.3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</row>
    <row r="92" spans="1:28" x14ac:dyDescent="0.3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</row>
    <row r="93" spans="1:28" x14ac:dyDescent="0.3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</row>
    <row r="94" spans="1:28" x14ac:dyDescent="0.3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</row>
    <row r="95" spans="1:28" x14ac:dyDescent="0.3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</row>
    <row r="96" spans="1:28" x14ac:dyDescent="0.3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</row>
    <row r="97" spans="1:28" x14ac:dyDescent="0.3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</row>
    <row r="98" spans="1:28" x14ac:dyDescent="0.3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</row>
    <row r="99" spans="1:28" x14ac:dyDescent="0.3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</row>
    <row r="100" spans="1:28" x14ac:dyDescent="0.3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</row>
    <row r="101" spans="1:28" x14ac:dyDescent="0.3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</row>
    <row r="102" spans="1:28" x14ac:dyDescent="0.3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</row>
    <row r="103" spans="1:28" x14ac:dyDescent="0.3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</row>
    <row r="104" spans="1:28" x14ac:dyDescent="0.3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</row>
    <row r="105" spans="1:28" x14ac:dyDescent="0.3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</row>
    <row r="106" spans="1:28" x14ac:dyDescent="0.3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</row>
    <row r="107" spans="1:28" x14ac:dyDescent="0.3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</row>
    <row r="108" spans="1:28" x14ac:dyDescent="0.3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</row>
    <row r="109" spans="1:28" x14ac:dyDescent="0.3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</row>
    <row r="110" spans="1:28" x14ac:dyDescent="0.3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</row>
    <row r="111" spans="1:28" x14ac:dyDescent="0.3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</row>
    <row r="112" spans="1:28" x14ac:dyDescent="0.3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</row>
    <row r="113" spans="1:28" x14ac:dyDescent="0.3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</row>
    <row r="114" spans="1:28" x14ac:dyDescent="0.3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</row>
    <row r="115" spans="1:28" x14ac:dyDescent="0.3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</row>
    <row r="116" spans="1:28" x14ac:dyDescent="0.3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</row>
    <row r="117" spans="1:28" x14ac:dyDescent="0.3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</row>
    <row r="118" spans="1:28" x14ac:dyDescent="0.3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</row>
    <row r="119" spans="1:28" x14ac:dyDescent="0.3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</row>
    <row r="120" spans="1:28" x14ac:dyDescent="0.3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</row>
    <row r="121" spans="1:28" x14ac:dyDescent="0.3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</row>
    <row r="122" spans="1:28" x14ac:dyDescent="0.3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</row>
    <row r="123" spans="1:28" x14ac:dyDescent="0.3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</row>
    <row r="124" spans="1:28" x14ac:dyDescent="0.3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</row>
    <row r="125" spans="1:28" x14ac:dyDescent="0.3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</row>
    <row r="126" spans="1:28" x14ac:dyDescent="0.3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</row>
    <row r="127" spans="1:28" x14ac:dyDescent="0.3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</row>
    <row r="128" spans="1:28" x14ac:dyDescent="0.3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</row>
    <row r="129" spans="1:28" x14ac:dyDescent="0.3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</row>
    <row r="130" spans="1:28" x14ac:dyDescent="0.3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</row>
    <row r="131" spans="1:28" x14ac:dyDescent="0.3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</row>
    <row r="132" spans="1:28" x14ac:dyDescent="0.3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</row>
    <row r="133" spans="1:28" x14ac:dyDescent="0.3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</row>
    <row r="134" spans="1:28" x14ac:dyDescent="0.3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</row>
    <row r="135" spans="1:28" x14ac:dyDescent="0.3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</row>
    <row r="136" spans="1:28" x14ac:dyDescent="0.3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</row>
    <row r="137" spans="1:28" x14ac:dyDescent="0.3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</row>
    <row r="138" spans="1:28" x14ac:dyDescent="0.3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</row>
    <row r="139" spans="1:28" x14ac:dyDescent="0.3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</row>
    <row r="140" spans="1:28" x14ac:dyDescent="0.3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</row>
    <row r="141" spans="1:28" x14ac:dyDescent="0.3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</row>
    <row r="142" spans="1:28" x14ac:dyDescent="0.3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</row>
    <row r="143" spans="1:28" x14ac:dyDescent="0.3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</row>
    <row r="144" spans="1:28" x14ac:dyDescent="0.3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</row>
    <row r="145" spans="1:28" x14ac:dyDescent="0.3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</row>
    <row r="146" spans="1:28" x14ac:dyDescent="0.3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</row>
    <row r="147" spans="1:28" x14ac:dyDescent="0.3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</row>
    <row r="148" spans="1:28" x14ac:dyDescent="0.3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</row>
    <row r="149" spans="1:28" x14ac:dyDescent="0.3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</row>
    <row r="150" spans="1:28" x14ac:dyDescent="0.3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</row>
    <row r="151" spans="1:28" x14ac:dyDescent="0.3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</row>
    <row r="152" spans="1:28" x14ac:dyDescent="0.3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</row>
    <row r="153" spans="1:28" x14ac:dyDescent="0.3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</row>
    <row r="154" spans="1:28" x14ac:dyDescent="0.3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</row>
    <row r="155" spans="1:28" x14ac:dyDescent="0.3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</row>
    <row r="156" spans="1:28" x14ac:dyDescent="0.3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</row>
    <row r="157" spans="1:28" x14ac:dyDescent="0.3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</row>
    <row r="158" spans="1:28" x14ac:dyDescent="0.3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</row>
    <row r="159" spans="1:28" x14ac:dyDescent="0.3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</row>
    <row r="160" spans="1:28" x14ac:dyDescent="0.3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</row>
    <row r="161" spans="1:28" x14ac:dyDescent="0.3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</row>
    <row r="162" spans="1:28" x14ac:dyDescent="0.3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</row>
    <row r="163" spans="1:28" x14ac:dyDescent="0.3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</row>
    <row r="164" spans="1:28" x14ac:dyDescent="0.3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</row>
    <row r="165" spans="1:28" x14ac:dyDescent="0.3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</row>
    <row r="166" spans="1:28" x14ac:dyDescent="0.3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</row>
    <row r="167" spans="1:28" x14ac:dyDescent="0.3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</row>
    <row r="168" spans="1:28" x14ac:dyDescent="0.3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</row>
    <row r="169" spans="1:28" x14ac:dyDescent="0.3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</row>
    <row r="170" spans="1:28" x14ac:dyDescent="0.3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</row>
    <row r="171" spans="1:28" x14ac:dyDescent="0.3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</row>
    <row r="172" spans="1:28" x14ac:dyDescent="0.3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</row>
    <row r="173" spans="1:28" x14ac:dyDescent="0.3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</row>
    <row r="174" spans="1:28" x14ac:dyDescent="0.3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</row>
    <row r="175" spans="1:28" x14ac:dyDescent="0.3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</row>
    <row r="176" spans="1:28" x14ac:dyDescent="0.3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</row>
    <row r="177" spans="1:28" x14ac:dyDescent="0.3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</row>
    <row r="178" spans="1:28" x14ac:dyDescent="0.3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</row>
    <row r="179" spans="1:28" x14ac:dyDescent="0.3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</row>
    <row r="180" spans="1:28" x14ac:dyDescent="0.3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</row>
    <row r="181" spans="1:28" x14ac:dyDescent="0.3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</row>
    <row r="182" spans="1:28" x14ac:dyDescent="0.3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</row>
    <row r="183" spans="1:28" x14ac:dyDescent="0.3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</row>
    <row r="184" spans="1:28" x14ac:dyDescent="0.3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</row>
    <row r="185" spans="1:28" x14ac:dyDescent="0.3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</row>
    <row r="186" spans="1:28" x14ac:dyDescent="0.3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</row>
    <row r="187" spans="1:28" x14ac:dyDescent="0.3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</row>
    <row r="188" spans="1:28" x14ac:dyDescent="0.3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</row>
    <row r="189" spans="1:28" x14ac:dyDescent="0.3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</row>
    <row r="190" spans="1:28" x14ac:dyDescent="0.3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</row>
    <row r="191" spans="1:28" x14ac:dyDescent="0.3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</row>
    <row r="192" spans="1:28" x14ac:dyDescent="0.3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</row>
    <row r="193" spans="1:28" x14ac:dyDescent="0.3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</row>
    <row r="194" spans="1:28" x14ac:dyDescent="0.3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</row>
    <row r="195" spans="1:28" x14ac:dyDescent="0.3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</row>
    <row r="196" spans="1:28" x14ac:dyDescent="0.3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</row>
    <row r="197" spans="1:28" x14ac:dyDescent="0.3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</row>
    <row r="198" spans="1:28" x14ac:dyDescent="0.3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</row>
    <row r="199" spans="1:28" x14ac:dyDescent="0.3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</row>
    <row r="200" spans="1:28" x14ac:dyDescent="0.3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</row>
    <row r="201" spans="1:28" x14ac:dyDescent="0.3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</row>
    <row r="202" spans="1:28" x14ac:dyDescent="0.3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</row>
    <row r="203" spans="1:28" x14ac:dyDescent="0.3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</row>
    <row r="204" spans="1:28" x14ac:dyDescent="0.3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</row>
    <row r="205" spans="1:28" x14ac:dyDescent="0.3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</row>
    <row r="206" spans="1:28" x14ac:dyDescent="0.3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</row>
    <row r="207" spans="1:28" x14ac:dyDescent="0.3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</row>
    <row r="208" spans="1:28" x14ac:dyDescent="0.3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</row>
    <row r="209" spans="1:28" x14ac:dyDescent="0.3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</row>
    <row r="210" spans="1:28" x14ac:dyDescent="0.3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</row>
    <row r="211" spans="1:28" x14ac:dyDescent="0.3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</row>
    <row r="212" spans="1:28" x14ac:dyDescent="0.3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</row>
    <row r="213" spans="1:28" x14ac:dyDescent="0.3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</row>
    <row r="214" spans="1:28" x14ac:dyDescent="0.3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</row>
    <row r="215" spans="1:28" x14ac:dyDescent="0.3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</row>
    <row r="216" spans="1:28" x14ac:dyDescent="0.3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</row>
    <row r="217" spans="1:28" x14ac:dyDescent="0.3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</row>
    <row r="218" spans="1:28" x14ac:dyDescent="0.3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</row>
    <row r="219" spans="1:28" x14ac:dyDescent="0.3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</row>
    <row r="220" spans="1:28" x14ac:dyDescent="0.3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</row>
    <row r="221" spans="1:28" x14ac:dyDescent="0.3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</row>
    <row r="222" spans="1:28" x14ac:dyDescent="0.3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</row>
    <row r="223" spans="1:28" x14ac:dyDescent="0.3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</row>
    <row r="224" spans="1:28" x14ac:dyDescent="0.3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</row>
    <row r="225" spans="1:28" x14ac:dyDescent="0.3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</row>
    <row r="226" spans="1:28" x14ac:dyDescent="0.3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</row>
    <row r="227" spans="1:28" x14ac:dyDescent="0.3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</row>
    <row r="228" spans="1:28" x14ac:dyDescent="0.3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</row>
    <row r="229" spans="1:28" x14ac:dyDescent="0.3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</row>
    <row r="230" spans="1:28" x14ac:dyDescent="0.3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</row>
    <row r="231" spans="1:28" x14ac:dyDescent="0.3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</row>
    <row r="232" spans="1:28" x14ac:dyDescent="0.3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</row>
    <row r="233" spans="1:28" x14ac:dyDescent="0.3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</row>
    <row r="234" spans="1:28" x14ac:dyDescent="0.3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</row>
    <row r="235" spans="1:28" x14ac:dyDescent="0.3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</row>
    <row r="236" spans="1:28" x14ac:dyDescent="0.3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</row>
    <row r="237" spans="1:28" x14ac:dyDescent="0.3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</row>
    <row r="238" spans="1:28" x14ac:dyDescent="0.3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</row>
    <row r="239" spans="1:28" x14ac:dyDescent="0.3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</row>
    <row r="240" spans="1:28" x14ac:dyDescent="0.3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</row>
    <row r="241" spans="1:28" x14ac:dyDescent="0.3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</row>
    <row r="242" spans="1:28" x14ac:dyDescent="0.3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</row>
    <row r="243" spans="1:28" x14ac:dyDescent="0.3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</row>
    <row r="244" spans="1:28" x14ac:dyDescent="0.3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</row>
    <row r="245" spans="1:28" x14ac:dyDescent="0.3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</row>
    <row r="246" spans="1:28" x14ac:dyDescent="0.3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</row>
    <row r="247" spans="1:28" x14ac:dyDescent="0.3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</row>
    <row r="248" spans="1:28" x14ac:dyDescent="0.3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</row>
    <row r="249" spans="1:28" x14ac:dyDescent="0.3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</row>
    <row r="250" spans="1:28" x14ac:dyDescent="0.3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</row>
    <row r="251" spans="1:28" x14ac:dyDescent="0.3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</row>
    <row r="252" spans="1:28" x14ac:dyDescent="0.3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</row>
    <row r="253" spans="1:28" x14ac:dyDescent="0.3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</row>
    <row r="254" spans="1:28" x14ac:dyDescent="0.3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</row>
    <row r="255" spans="1:28" x14ac:dyDescent="0.3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</row>
    <row r="256" spans="1:28" x14ac:dyDescent="0.3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</row>
    <row r="257" spans="1:28" x14ac:dyDescent="0.3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</row>
    <row r="258" spans="1:28" x14ac:dyDescent="0.3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</row>
    <row r="259" spans="1:28" x14ac:dyDescent="0.3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</row>
    <row r="260" spans="1:28" x14ac:dyDescent="0.3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</row>
    <row r="261" spans="1:28" x14ac:dyDescent="0.3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</row>
    <row r="262" spans="1:28" x14ac:dyDescent="0.3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</row>
    <row r="263" spans="1:28" x14ac:dyDescent="0.3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</row>
    <row r="264" spans="1:28" x14ac:dyDescent="0.3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</row>
    <row r="265" spans="1:28" x14ac:dyDescent="0.3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</row>
    <row r="266" spans="1:28" x14ac:dyDescent="0.3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</row>
    <row r="267" spans="1:28" x14ac:dyDescent="0.3">
      <c r="A267" s="158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</row>
    <row r="268" spans="1:28" x14ac:dyDescent="0.3">
      <c r="A268" s="158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</row>
    <row r="269" spans="1:28" x14ac:dyDescent="0.3">
      <c r="A269" s="158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</row>
    <row r="270" spans="1:28" x14ac:dyDescent="0.3">
      <c r="A270" s="158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</row>
    <row r="271" spans="1:28" x14ac:dyDescent="0.3">
      <c r="A271" s="158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</row>
    <row r="272" spans="1:28" x14ac:dyDescent="0.3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</row>
    <row r="273" spans="1:28" x14ac:dyDescent="0.3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</row>
    <row r="274" spans="1:28" x14ac:dyDescent="0.3">
      <c r="A274" s="158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</row>
    <row r="275" spans="1:28" x14ac:dyDescent="0.3">
      <c r="A275" s="158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</row>
    <row r="276" spans="1:28" x14ac:dyDescent="0.3">
      <c r="A276" s="158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</row>
    <row r="277" spans="1:28" x14ac:dyDescent="0.3">
      <c r="A277" s="158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</row>
    <row r="278" spans="1:28" x14ac:dyDescent="0.3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</row>
    <row r="279" spans="1:28" x14ac:dyDescent="0.3">
      <c r="A279" s="158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</row>
    <row r="280" spans="1:28" x14ac:dyDescent="0.3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</row>
    <row r="281" spans="1:28" x14ac:dyDescent="0.3">
      <c r="A281" s="158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</row>
    <row r="282" spans="1:28" x14ac:dyDescent="0.3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</row>
    <row r="283" spans="1:28" x14ac:dyDescent="0.3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</row>
    <row r="284" spans="1:28" x14ac:dyDescent="0.3">
      <c r="A284" s="158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</row>
    <row r="285" spans="1:28" x14ac:dyDescent="0.3">
      <c r="A285" s="158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</row>
    <row r="286" spans="1:28" x14ac:dyDescent="0.3">
      <c r="A286" s="158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</row>
    <row r="287" spans="1:28" x14ac:dyDescent="0.3">
      <c r="A287" s="158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</row>
    <row r="288" spans="1:28" x14ac:dyDescent="0.3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</row>
    <row r="289" spans="1:28" x14ac:dyDescent="0.3">
      <c r="A289" s="158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</row>
    <row r="290" spans="1:28" x14ac:dyDescent="0.3">
      <c r="A290" s="158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</row>
    <row r="291" spans="1:28" x14ac:dyDescent="0.3">
      <c r="A291" s="158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</row>
    <row r="292" spans="1:28" x14ac:dyDescent="0.3">
      <c r="A292" s="158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</row>
    <row r="293" spans="1:28" x14ac:dyDescent="0.3">
      <c r="A293" s="158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</row>
    <row r="294" spans="1:28" x14ac:dyDescent="0.3">
      <c r="A294" s="158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</row>
    <row r="295" spans="1:28" x14ac:dyDescent="0.3">
      <c r="A295" s="158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</row>
    <row r="296" spans="1:28" x14ac:dyDescent="0.3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</row>
    <row r="297" spans="1:28" x14ac:dyDescent="0.3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</row>
    <row r="298" spans="1:28" x14ac:dyDescent="0.3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</row>
    <row r="299" spans="1:28" x14ac:dyDescent="0.3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</row>
    <row r="300" spans="1:28" x14ac:dyDescent="0.3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</row>
    <row r="301" spans="1:28" x14ac:dyDescent="0.3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</row>
    <row r="302" spans="1:28" x14ac:dyDescent="0.3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</row>
    <row r="303" spans="1:28" x14ac:dyDescent="0.3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</row>
    <row r="304" spans="1:28" x14ac:dyDescent="0.3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</row>
    <row r="305" spans="1:28" x14ac:dyDescent="0.3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</row>
    <row r="306" spans="1:28" x14ac:dyDescent="0.3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</row>
    <row r="307" spans="1:28" x14ac:dyDescent="0.3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</row>
    <row r="308" spans="1:28" x14ac:dyDescent="0.3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</row>
    <row r="309" spans="1:28" x14ac:dyDescent="0.3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</row>
    <row r="310" spans="1:28" x14ac:dyDescent="0.3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</row>
    <row r="311" spans="1:28" x14ac:dyDescent="0.3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</row>
    <row r="312" spans="1:28" x14ac:dyDescent="0.3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</row>
    <row r="313" spans="1:28" x14ac:dyDescent="0.3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</row>
    <row r="314" spans="1:28" x14ac:dyDescent="0.3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</row>
    <row r="315" spans="1:28" x14ac:dyDescent="0.3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</row>
    <row r="316" spans="1:28" x14ac:dyDescent="0.3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</row>
    <row r="317" spans="1:28" x14ac:dyDescent="0.3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</row>
    <row r="318" spans="1:28" x14ac:dyDescent="0.3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</row>
    <row r="319" spans="1:28" x14ac:dyDescent="0.3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</row>
    <row r="320" spans="1:28" x14ac:dyDescent="0.3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</row>
    <row r="321" spans="1:28" x14ac:dyDescent="0.3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</row>
    <row r="322" spans="1:28" x14ac:dyDescent="0.3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</row>
    <row r="323" spans="1:28" x14ac:dyDescent="0.3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</row>
    <row r="324" spans="1:28" x14ac:dyDescent="0.3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</row>
    <row r="325" spans="1:28" x14ac:dyDescent="0.3">
      <c r="A325" s="158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</row>
    <row r="326" spans="1:28" x14ac:dyDescent="0.3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</row>
    <row r="327" spans="1:28" x14ac:dyDescent="0.3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</row>
    <row r="328" spans="1:28" x14ac:dyDescent="0.3">
      <c r="A328" s="158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</row>
    <row r="329" spans="1:28" x14ac:dyDescent="0.3">
      <c r="A329" s="158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</row>
    <row r="330" spans="1:28" x14ac:dyDescent="0.3">
      <c r="A330" s="158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</row>
    <row r="331" spans="1:28" x14ac:dyDescent="0.3">
      <c r="A331" s="158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</row>
    <row r="332" spans="1:28" x14ac:dyDescent="0.3">
      <c r="A332" s="158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</row>
    <row r="333" spans="1:28" x14ac:dyDescent="0.3">
      <c r="A333" s="158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</row>
    <row r="334" spans="1:28" x14ac:dyDescent="0.3">
      <c r="A334" s="158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</row>
    <row r="335" spans="1:28" x14ac:dyDescent="0.3">
      <c r="A335" s="158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</row>
    <row r="336" spans="1:28" x14ac:dyDescent="0.3">
      <c r="A336" s="158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</row>
    <row r="337" spans="1:28" x14ac:dyDescent="0.3">
      <c r="A337" s="158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</row>
    <row r="338" spans="1:28" x14ac:dyDescent="0.3">
      <c r="A338" s="158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</row>
    <row r="339" spans="1:28" x14ac:dyDescent="0.3">
      <c r="A339" s="158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</row>
    <row r="340" spans="1:28" x14ac:dyDescent="0.3">
      <c r="A340" s="158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</row>
    <row r="341" spans="1:28" x14ac:dyDescent="0.3">
      <c r="A341" s="158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</row>
    <row r="342" spans="1:28" x14ac:dyDescent="0.3">
      <c r="A342" s="158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</row>
    <row r="343" spans="1:28" x14ac:dyDescent="0.3">
      <c r="A343" s="158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</row>
    <row r="344" spans="1:28" x14ac:dyDescent="0.3">
      <c r="A344" s="158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</row>
    <row r="345" spans="1:28" x14ac:dyDescent="0.3">
      <c r="A345" s="158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</row>
    <row r="346" spans="1:28" x14ac:dyDescent="0.3">
      <c r="A346" s="158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</row>
    <row r="347" spans="1:28" x14ac:dyDescent="0.3">
      <c r="A347" s="158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</row>
    <row r="348" spans="1:28" x14ac:dyDescent="0.3">
      <c r="A348" s="158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</row>
    <row r="349" spans="1:28" x14ac:dyDescent="0.3">
      <c r="A349" s="158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</row>
    <row r="350" spans="1:28" x14ac:dyDescent="0.3">
      <c r="A350" s="158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</row>
    <row r="351" spans="1:28" x14ac:dyDescent="0.3">
      <c r="A351" s="158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</row>
    <row r="352" spans="1:28" x14ac:dyDescent="0.3">
      <c r="A352" s="158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</row>
    <row r="353" spans="1:28" x14ac:dyDescent="0.3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</row>
    <row r="354" spans="1:28" x14ac:dyDescent="0.3">
      <c r="A354" s="158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</row>
    <row r="355" spans="1:28" x14ac:dyDescent="0.3">
      <c r="A355" s="158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</row>
    <row r="356" spans="1:28" x14ac:dyDescent="0.3">
      <c r="A356" s="158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</row>
    <row r="357" spans="1:28" x14ac:dyDescent="0.3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</row>
    <row r="358" spans="1:28" x14ac:dyDescent="0.3">
      <c r="A358" s="158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</row>
    <row r="359" spans="1:28" x14ac:dyDescent="0.3">
      <c r="A359" s="158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</row>
    <row r="360" spans="1:28" x14ac:dyDescent="0.3">
      <c r="A360" s="158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</row>
    <row r="361" spans="1:28" x14ac:dyDescent="0.3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</row>
    <row r="362" spans="1:28" x14ac:dyDescent="0.3">
      <c r="A362" s="158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</row>
    <row r="363" spans="1:28" x14ac:dyDescent="0.3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</row>
    <row r="364" spans="1:28" x14ac:dyDescent="0.3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</row>
    <row r="365" spans="1:28" x14ac:dyDescent="0.3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</row>
    <row r="366" spans="1:28" x14ac:dyDescent="0.3">
      <c r="A366" s="158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</row>
    <row r="367" spans="1:28" x14ac:dyDescent="0.3">
      <c r="A367" s="158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</row>
    <row r="368" spans="1:28" x14ac:dyDescent="0.3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</row>
    <row r="369" spans="1:28" x14ac:dyDescent="0.3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</row>
    <row r="370" spans="1:28" x14ac:dyDescent="0.3">
      <c r="A370" s="158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</row>
    <row r="371" spans="1:28" x14ac:dyDescent="0.3">
      <c r="A371" s="158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</row>
    <row r="372" spans="1:28" x14ac:dyDescent="0.3">
      <c r="A372" s="158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</row>
    <row r="373" spans="1:28" x14ac:dyDescent="0.3">
      <c r="A373" s="158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</row>
    <row r="374" spans="1:28" x14ac:dyDescent="0.3">
      <c r="A374" s="158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</row>
    <row r="375" spans="1:28" x14ac:dyDescent="0.3">
      <c r="A375" s="158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</row>
    <row r="376" spans="1:28" x14ac:dyDescent="0.3">
      <c r="A376" s="158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</row>
    <row r="377" spans="1:28" x14ac:dyDescent="0.3">
      <c r="A377" s="158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</row>
    <row r="378" spans="1:28" x14ac:dyDescent="0.3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</row>
    <row r="379" spans="1:28" x14ac:dyDescent="0.3">
      <c r="A379" s="158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</row>
    <row r="380" spans="1:28" x14ac:dyDescent="0.3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</row>
    <row r="381" spans="1:28" x14ac:dyDescent="0.3">
      <c r="A381" s="158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</row>
    <row r="382" spans="1:28" x14ac:dyDescent="0.3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</row>
    <row r="383" spans="1:28" x14ac:dyDescent="0.3">
      <c r="A383" s="158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</row>
    <row r="384" spans="1:28" x14ac:dyDescent="0.3">
      <c r="A384" s="158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</row>
    <row r="385" spans="1:28" x14ac:dyDescent="0.3">
      <c r="A385" s="158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</row>
    <row r="386" spans="1:28" x14ac:dyDescent="0.3">
      <c r="A386" s="158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</row>
    <row r="387" spans="1:28" x14ac:dyDescent="0.3">
      <c r="A387" s="158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</row>
    <row r="388" spans="1:28" x14ac:dyDescent="0.3">
      <c r="A388" s="158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</row>
    <row r="389" spans="1:28" x14ac:dyDescent="0.3">
      <c r="A389" s="158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</row>
    <row r="390" spans="1:28" x14ac:dyDescent="0.3">
      <c r="A390" s="158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</row>
    <row r="391" spans="1:28" x14ac:dyDescent="0.3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</row>
    <row r="392" spans="1:28" x14ac:dyDescent="0.3">
      <c r="A392" s="158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</row>
    <row r="393" spans="1:28" x14ac:dyDescent="0.3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</row>
    <row r="394" spans="1:28" x14ac:dyDescent="0.3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</row>
    <row r="395" spans="1:28" x14ac:dyDescent="0.3">
      <c r="A395" s="158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</row>
    <row r="396" spans="1:28" x14ac:dyDescent="0.3">
      <c r="A396" s="158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</row>
    <row r="397" spans="1:28" x14ac:dyDescent="0.3">
      <c r="A397" s="158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</row>
    <row r="398" spans="1:28" x14ac:dyDescent="0.3">
      <c r="A398" s="158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</row>
    <row r="399" spans="1:28" x14ac:dyDescent="0.3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</row>
    <row r="400" spans="1:28" x14ac:dyDescent="0.3">
      <c r="A400" s="158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</row>
    <row r="401" spans="1:28" x14ac:dyDescent="0.3">
      <c r="A401" s="158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</row>
    <row r="402" spans="1:28" x14ac:dyDescent="0.3">
      <c r="A402" s="158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</row>
    <row r="403" spans="1:28" x14ac:dyDescent="0.3">
      <c r="A403" s="158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</row>
    <row r="404" spans="1:28" x14ac:dyDescent="0.3">
      <c r="A404" s="158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</row>
    <row r="405" spans="1:28" x14ac:dyDescent="0.3">
      <c r="A405" s="158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</row>
    <row r="406" spans="1:28" x14ac:dyDescent="0.3">
      <c r="A406" s="158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</row>
    <row r="407" spans="1:28" x14ac:dyDescent="0.3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</row>
    <row r="408" spans="1:28" x14ac:dyDescent="0.3">
      <c r="A408" s="158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</row>
    <row r="409" spans="1:28" x14ac:dyDescent="0.3">
      <c r="A409" s="158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</row>
    <row r="410" spans="1:28" x14ac:dyDescent="0.3">
      <c r="A410" s="158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</row>
    <row r="411" spans="1:28" x14ac:dyDescent="0.3">
      <c r="A411" s="158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</row>
    <row r="412" spans="1:28" x14ac:dyDescent="0.3">
      <c r="A412" s="158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</row>
    <row r="413" spans="1:28" x14ac:dyDescent="0.3">
      <c r="A413" s="158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</row>
    <row r="414" spans="1:28" x14ac:dyDescent="0.3">
      <c r="A414" s="158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</row>
    <row r="415" spans="1:28" x14ac:dyDescent="0.3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</row>
    <row r="416" spans="1:28" x14ac:dyDescent="0.3">
      <c r="A416" s="158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</row>
    <row r="417" spans="1:28" x14ac:dyDescent="0.3">
      <c r="A417" s="158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</row>
    <row r="418" spans="1:28" x14ac:dyDescent="0.3">
      <c r="A418" s="158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</row>
    <row r="419" spans="1:28" x14ac:dyDescent="0.3">
      <c r="A419" s="158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</row>
    <row r="420" spans="1:28" x14ac:dyDescent="0.3">
      <c r="A420" s="158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</row>
    <row r="421" spans="1:28" x14ac:dyDescent="0.3">
      <c r="A421" s="158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</row>
    <row r="422" spans="1:28" x14ac:dyDescent="0.3">
      <c r="A422" s="158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</row>
    <row r="423" spans="1:28" x14ac:dyDescent="0.3">
      <c r="A423" s="158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</row>
    <row r="424" spans="1:28" x14ac:dyDescent="0.3">
      <c r="A424" s="158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</row>
    <row r="425" spans="1:28" x14ac:dyDescent="0.3">
      <c r="A425" s="158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</row>
    <row r="426" spans="1:28" x14ac:dyDescent="0.3">
      <c r="A426" s="158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</row>
    <row r="427" spans="1:28" x14ac:dyDescent="0.3">
      <c r="A427" s="158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</row>
    <row r="428" spans="1:28" x14ac:dyDescent="0.3">
      <c r="A428" s="158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</row>
    <row r="429" spans="1:28" x14ac:dyDescent="0.3">
      <c r="A429" s="158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</row>
    <row r="430" spans="1:28" x14ac:dyDescent="0.3">
      <c r="A430" s="158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</row>
    <row r="431" spans="1:28" x14ac:dyDescent="0.3">
      <c r="A431" s="158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</row>
    <row r="432" spans="1:28" x14ac:dyDescent="0.3">
      <c r="A432" s="158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</row>
    <row r="433" spans="1:28" x14ac:dyDescent="0.3">
      <c r="A433" s="158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</row>
    <row r="434" spans="1:28" x14ac:dyDescent="0.3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</row>
    <row r="435" spans="1:28" x14ac:dyDescent="0.3">
      <c r="A435" s="158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</row>
    <row r="436" spans="1:28" x14ac:dyDescent="0.3">
      <c r="A436" s="158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</row>
    <row r="437" spans="1:28" x14ac:dyDescent="0.3">
      <c r="A437" s="158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</row>
    <row r="438" spans="1:28" x14ac:dyDescent="0.3">
      <c r="A438" s="158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</row>
    <row r="439" spans="1:28" x14ac:dyDescent="0.3">
      <c r="A439" s="158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</row>
    <row r="440" spans="1:28" x14ac:dyDescent="0.3">
      <c r="A440" s="158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</row>
    <row r="441" spans="1:28" x14ac:dyDescent="0.3">
      <c r="A441" s="158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</row>
    <row r="442" spans="1:28" x14ac:dyDescent="0.3">
      <c r="A442" s="158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</row>
    <row r="443" spans="1:28" x14ac:dyDescent="0.3">
      <c r="A443" s="158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</row>
    <row r="444" spans="1:28" x14ac:dyDescent="0.3">
      <c r="A444" s="158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</row>
    <row r="445" spans="1:28" x14ac:dyDescent="0.3">
      <c r="A445" s="158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</row>
    <row r="446" spans="1:28" x14ac:dyDescent="0.3">
      <c r="A446" s="158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</row>
    <row r="447" spans="1:28" x14ac:dyDescent="0.3">
      <c r="A447" s="158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</row>
    <row r="448" spans="1:28" x14ac:dyDescent="0.3">
      <c r="A448" s="158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</row>
    <row r="449" spans="1:28" x14ac:dyDescent="0.3">
      <c r="A449" s="158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</row>
    <row r="450" spans="1:28" x14ac:dyDescent="0.3">
      <c r="A450" s="158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</row>
    <row r="451" spans="1:28" x14ac:dyDescent="0.3">
      <c r="A451" s="158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</row>
    <row r="452" spans="1:28" x14ac:dyDescent="0.3">
      <c r="A452" s="158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</row>
    <row r="453" spans="1:28" x14ac:dyDescent="0.3">
      <c r="A453" s="158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</row>
    <row r="454" spans="1:28" x14ac:dyDescent="0.3">
      <c r="A454" s="158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</row>
    <row r="455" spans="1:28" x14ac:dyDescent="0.3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</row>
    <row r="456" spans="1:28" x14ac:dyDescent="0.3">
      <c r="A456" s="158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</row>
    <row r="457" spans="1:28" x14ac:dyDescent="0.3">
      <c r="A457" s="158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</row>
    <row r="458" spans="1:28" x14ac:dyDescent="0.3">
      <c r="A458" s="158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</row>
    <row r="459" spans="1:28" x14ac:dyDescent="0.3">
      <c r="A459" s="158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</row>
    <row r="460" spans="1:28" x14ac:dyDescent="0.3">
      <c r="A460" s="158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</row>
    <row r="461" spans="1:28" x14ac:dyDescent="0.3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</row>
    <row r="462" spans="1:28" x14ac:dyDescent="0.3">
      <c r="A462" s="158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</row>
    <row r="463" spans="1:28" x14ac:dyDescent="0.3">
      <c r="A463" s="158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</row>
    <row r="464" spans="1:28" x14ac:dyDescent="0.3">
      <c r="A464" s="158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</row>
    <row r="465" spans="1:28" x14ac:dyDescent="0.3">
      <c r="A465" s="158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</row>
    <row r="466" spans="1:28" x14ac:dyDescent="0.3">
      <c r="A466" s="158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</row>
    <row r="467" spans="1:28" x14ac:dyDescent="0.3">
      <c r="A467" s="158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</row>
    <row r="468" spans="1:28" x14ac:dyDescent="0.3">
      <c r="A468" s="158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</row>
    <row r="469" spans="1:28" x14ac:dyDescent="0.3">
      <c r="A469" s="158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</row>
    <row r="470" spans="1:28" x14ac:dyDescent="0.3">
      <c r="A470" s="158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</row>
    <row r="471" spans="1:28" x14ac:dyDescent="0.3">
      <c r="A471" s="158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</row>
    <row r="472" spans="1:28" x14ac:dyDescent="0.3">
      <c r="A472" s="158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</row>
    <row r="473" spans="1:28" x14ac:dyDescent="0.3">
      <c r="A473" s="158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</row>
    <row r="474" spans="1:28" x14ac:dyDescent="0.3">
      <c r="A474" s="158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</row>
    <row r="475" spans="1:28" x14ac:dyDescent="0.3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</row>
    <row r="476" spans="1:28" x14ac:dyDescent="0.3">
      <c r="A476" s="158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</row>
    <row r="477" spans="1:28" x14ac:dyDescent="0.3">
      <c r="A477" s="158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</row>
    <row r="478" spans="1:28" x14ac:dyDescent="0.3">
      <c r="A478" s="158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</row>
    <row r="479" spans="1:28" x14ac:dyDescent="0.3">
      <c r="A479" s="158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</row>
    <row r="480" spans="1:28" x14ac:dyDescent="0.3">
      <c r="A480" s="158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</row>
    <row r="481" spans="1:28" x14ac:dyDescent="0.3">
      <c r="A481" s="158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</row>
    <row r="482" spans="1:28" x14ac:dyDescent="0.3">
      <c r="A482" s="158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</row>
    <row r="483" spans="1:28" x14ac:dyDescent="0.3">
      <c r="A483" s="158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</row>
    <row r="484" spans="1:28" x14ac:dyDescent="0.3">
      <c r="A484" s="158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</row>
    <row r="485" spans="1:28" x14ac:dyDescent="0.3">
      <c r="A485" s="158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</row>
    <row r="486" spans="1:28" x14ac:dyDescent="0.3">
      <c r="A486" s="158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</row>
    <row r="487" spans="1:28" x14ac:dyDescent="0.3">
      <c r="A487" s="158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</row>
    <row r="488" spans="1:28" x14ac:dyDescent="0.3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</row>
    <row r="489" spans="1:28" x14ac:dyDescent="0.3">
      <c r="A489" s="158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</row>
    <row r="490" spans="1:28" x14ac:dyDescent="0.3">
      <c r="A490" s="158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</row>
    <row r="491" spans="1:28" x14ac:dyDescent="0.3">
      <c r="A491" s="158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</row>
    <row r="492" spans="1:28" x14ac:dyDescent="0.3">
      <c r="A492" s="158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</row>
    <row r="493" spans="1:28" x14ac:dyDescent="0.3">
      <c r="A493" s="158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</row>
    <row r="494" spans="1:28" x14ac:dyDescent="0.3">
      <c r="A494" s="158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</row>
    <row r="495" spans="1:28" x14ac:dyDescent="0.3">
      <c r="A495" s="158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</row>
    <row r="496" spans="1:28" x14ac:dyDescent="0.3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</row>
    <row r="497" spans="1:28" x14ac:dyDescent="0.3">
      <c r="A497" s="158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</row>
    <row r="498" spans="1:28" x14ac:dyDescent="0.3">
      <c r="A498" s="158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</row>
    <row r="499" spans="1:28" x14ac:dyDescent="0.3">
      <c r="A499" s="158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</row>
    <row r="500" spans="1:28" x14ac:dyDescent="0.3">
      <c r="A500" s="158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</row>
    <row r="501" spans="1:28" x14ac:dyDescent="0.3">
      <c r="A501" s="158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</row>
    <row r="502" spans="1:28" x14ac:dyDescent="0.3">
      <c r="A502" s="158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</row>
    <row r="503" spans="1:28" x14ac:dyDescent="0.3">
      <c r="A503" s="158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</row>
    <row r="504" spans="1:28" x14ac:dyDescent="0.3">
      <c r="A504" s="158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</row>
    <row r="505" spans="1:28" x14ac:dyDescent="0.3">
      <c r="A505" s="158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</row>
    <row r="506" spans="1:28" x14ac:dyDescent="0.3">
      <c r="A506" s="158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</row>
    <row r="507" spans="1:28" x14ac:dyDescent="0.3">
      <c r="A507" s="158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</row>
    <row r="508" spans="1:28" x14ac:dyDescent="0.3">
      <c r="A508" s="158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</row>
    <row r="509" spans="1:28" x14ac:dyDescent="0.3">
      <c r="A509" s="158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</row>
    <row r="510" spans="1:28" x14ac:dyDescent="0.3">
      <c r="A510" s="158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</row>
    <row r="511" spans="1:28" x14ac:dyDescent="0.3">
      <c r="A511" s="158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</row>
    <row r="512" spans="1:28" x14ac:dyDescent="0.3">
      <c r="A512" s="158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</row>
    <row r="513" spans="1:28" x14ac:dyDescent="0.3">
      <c r="A513" s="158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</row>
    <row r="514" spans="1:28" x14ac:dyDescent="0.3">
      <c r="A514" s="158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</row>
    <row r="515" spans="1:28" x14ac:dyDescent="0.3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</row>
    <row r="516" spans="1:28" x14ac:dyDescent="0.3">
      <c r="A516" s="158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</row>
    <row r="517" spans="1:28" x14ac:dyDescent="0.3">
      <c r="A517" s="158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</row>
    <row r="518" spans="1:28" x14ac:dyDescent="0.3">
      <c r="A518" s="158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</row>
    <row r="519" spans="1:28" x14ac:dyDescent="0.3">
      <c r="A519" s="158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</row>
    <row r="520" spans="1:28" x14ac:dyDescent="0.3">
      <c r="A520" s="158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</row>
    <row r="521" spans="1:28" x14ac:dyDescent="0.3">
      <c r="A521" s="158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</row>
    <row r="522" spans="1:28" x14ac:dyDescent="0.3">
      <c r="A522" s="158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</row>
    <row r="523" spans="1:28" x14ac:dyDescent="0.3">
      <c r="A523" s="158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</row>
    <row r="524" spans="1:28" x14ac:dyDescent="0.3">
      <c r="A524" s="158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</row>
    <row r="525" spans="1:28" x14ac:dyDescent="0.3">
      <c r="A525" s="158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</row>
    <row r="526" spans="1:28" x14ac:dyDescent="0.3">
      <c r="A526" s="158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</row>
    <row r="527" spans="1:28" x14ac:dyDescent="0.3">
      <c r="A527" s="158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</row>
    <row r="528" spans="1:28" x14ac:dyDescent="0.3">
      <c r="A528" s="158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</row>
    <row r="529" spans="1:28" x14ac:dyDescent="0.3">
      <c r="A529" s="158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</row>
    <row r="530" spans="1:28" x14ac:dyDescent="0.3">
      <c r="A530" s="158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</row>
    <row r="531" spans="1:28" x14ac:dyDescent="0.3">
      <c r="A531" s="158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</row>
    <row r="532" spans="1:28" x14ac:dyDescent="0.3">
      <c r="A532" s="158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</row>
    <row r="533" spans="1:28" x14ac:dyDescent="0.3">
      <c r="A533" s="158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</row>
    <row r="534" spans="1:28" x14ac:dyDescent="0.3">
      <c r="A534" s="158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</row>
    <row r="535" spans="1:28" x14ac:dyDescent="0.3">
      <c r="A535" s="158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</row>
    <row r="536" spans="1:28" x14ac:dyDescent="0.3">
      <c r="A536" s="158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</row>
  </sheetData>
  <sheetProtection algorithmName="SHA-512" hashValue="Ae/EPkR0p4lDUiNMdELQW8RrQ9CpgT4A7WIzjFQOgCzItzXHXyUlaJGB7ZYsiyrrPGFNUvHkwP3oDVKY3JxiCA==" saltValue="Ni6gZslqOfpetK41t+DjHQ==" spinCount="100000" sheet="1"/>
  <mergeCells count="8">
    <mergeCell ref="A3:F3"/>
    <mergeCell ref="A32:D32"/>
    <mergeCell ref="A5:D5"/>
    <mergeCell ref="A9:D9"/>
    <mergeCell ref="A11:D11"/>
    <mergeCell ref="A19:D19"/>
    <mergeCell ref="A23:D23"/>
    <mergeCell ref="A29:D29"/>
  </mergeCells>
  <hyperlinks>
    <hyperlink ref="A1" location="Índice!A1" display="Devolver a Índice" xr:uid="{56AAB9E4-97E8-4FE4-8566-C860368B143D}"/>
  </hyperlink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F52094F-83B0-477A-A5CC-756A4378B68C}">
          <x14:formula1>
            <xm:f>Sistematización!$K$3:$K$8</xm:f>
          </x14:formula1>
          <xm:sqref>A6:A8</xm:sqref>
        </x14:dataValidation>
        <x14:dataValidation type="list" allowBlank="1" showInputMessage="1" showErrorMessage="1" xr:uid="{52AAB7E4-6854-4EEB-8C5F-D5417B5CA665}">
          <x14:formula1>
            <xm:f>Sistematización!$K$10:$K$14</xm:f>
          </x14:formula1>
          <xm:sqref>A10</xm:sqref>
        </x14:dataValidation>
        <x14:dataValidation type="list" allowBlank="1" showInputMessage="1" showErrorMessage="1" xr:uid="{9BF8829D-769D-4F02-9FD1-0256E8BC5F3D}">
          <x14:formula1>
            <xm:f>Sistematización!$K$16:$K$23</xm:f>
          </x14:formula1>
          <xm:sqref>A12:A18</xm:sqref>
        </x14:dataValidation>
        <x14:dataValidation type="list" allowBlank="1" showInputMessage="1" showErrorMessage="1" xr:uid="{9D869694-E446-4AEB-86BC-C22DA30E5F5F}">
          <x14:formula1>
            <xm:f>Sistematización!$K$25:$K$32</xm:f>
          </x14:formula1>
          <xm:sqref>A20:A22</xm:sqref>
        </x14:dataValidation>
        <x14:dataValidation type="list" allowBlank="1" showInputMessage="1" showErrorMessage="1" xr:uid="{496C69B2-7962-4855-9EEC-BCAE09E34948}">
          <x14:formula1>
            <xm:f>Sistematización!$K$34:$K$38</xm:f>
          </x14:formula1>
          <xm:sqref>A24:A28</xm:sqref>
        </x14:dataValidation>
        <x14:dataValidation type="list" allowBlank="1" showInputMessage="1" showErrorMessage="1" xr:uid="{C8951462-C04E-4B60-B217-358F506EFA0F}">
          <x14:formula1>
            <xm:f>Sistematización!$K$40:$K$43</xm:f>
          </x14:formula1>
          <xm:sqref>A30:A31</xm:sqref>
        </x14:dataValidation>
        <x14:dataValidation type="list" allowBlank="1" showInputMessage="1" showErrorMessage="1" xr:uid="{AEF00CE6-95BE-4E3E-88A4-328A5EF3F5B0}">
          <x14:formula1>
            <xm:f>Sistematización!$K$45:$K$46</xm:f>
          </x14:formula1>
          <xm:sqref>A33:A34</xm:sqref>
        </x14:dataValidation>
        <x14:dataValidation type="list" allowBlank="1" showInputMessage="1" showErrorMessage="1" xr:uid="{1C8280D3-CE23-4632-A0A7-D45B5D5EE9E1}">
          <x14:formula1>
            <xm:f>Sistematización!$I$13:$I$25</xm:f>
          </x14:formula1>
          <xm:sqref>C6:C8 C10:C34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F001-B84C-49C3-BDF2-1731AA31E271}">
  <dimension ref="A1:K230"/>
  <sheetViews>
    <sheetView topLeftCell="A197" workbookViewId="0">
      <selection activeCell="C211" sqref="C211"/>
    </sheetView>
  </sheetViews>
  <sheetFormatPr baseColWidth="10" defaultRowHeight="14.4" x14ac:dyDescent="0.3"/>
  <cols>
    <col min="1" max="10" width="11.5546875" style="119"/>
    <col min="11" max="11" width="17.88671875" style="119" customWidth="1"/>
    <col min="12" max="16384" width="11.5546875" style="119"/>
  </cols>
  <sheetData>
    <row r="1" spans="1:11" x14ac:dyDescent="0.3">
      <c r="A1" s="119" t="s">
        <v>507</v>
      </c>
    </row>
    <row r="2" spans="1:11" x14ac:dyDescent="0.3">
      <c r="A2" s="119" t="s">
        <v>333</v>
      </c>
    </row>
    <row r="3" spans="1:11" x14ac:dyDescent="0.3">
      <c r="A3" s="119" t="s">
        <v>332</v>
      </c>
    </row>
    <row r="4" spans="1:11" x14ac:dyDescent="0.3">
      <c r="A4" s="119" t="s">
        <v>331</v>
      </c>
      <c r="K4" s="153" t="s">
        <v>508</v>
      </c>
    </row>
    <row r="5" spans="1:11" x14ac:dyDescent="0.3">
      <c r="A5" s="119" t="s">
        <v>330</v>
      </c>
    </row>
    <row r="6" spans="1:11" x14ac:dyDescent="0.3">
      <c r="A6" s="119" t="s">
        <v>506</v>
      </c>
    </row>
    <row r="7" spans="1:11" x14ac:dyDescent="0.3">
      <c r="A7" s="119" t="s">
        <v>505</v>
      </c>
    </row>
    <row r="8" spans="1:11" x14ac:dyDescent="0.3">
      <c r="A8" s="119" t="s">
        <v>504</v>
      </c>
    </row>
    <row r="9" spans="1:11" x14ac:dyDescent="0.3">
      <c r="A9" s="119" t="s">
        <v>503</v>
      </c>
    </row>
    <row r="10" spans="1:11" x14ac:dyDescent="0.3">
      <c r="A10" s="119" t="s">
        <v>502</v>
      </c>
    </row>
    <row r="11" spans="1:11" x14ac:dyDescent="0.3">
      <c r="A11" s="119" t="s">
        <v>501</v>
      </c>
    </row>
    <row r="12" spans="1:11" x14ac:dyDescent="0.3">
      <c r="A12" s="119" t="s">
        <v>500</v>
      </c>
    </row>
    <row r="13" spans="1:11" x14ac:dyDescent="0.3">
      <c r="A13" s="119" t="s">
        <v>499</v>
      </c>
    </row>
    <row r="14" spans="1:11" x14ac:dyDescent="0.3">
      <c r="A14" s="119" t="s">
        <v>498</v>
      </c>
    </row>
    <row r="15" spans="1:11" x14ac:dyDescent="0.3">
      <c r="A15" s="119" t="s">
        <v>497</v>
      </c>
    </row>
    <row r="16" spans="1:11" x14ac:dyDescent="0.3">
      <c r="A16" s="119" t="s">
        <v>496</v>
      </c>
    </row>
    <row r="17" spans="1:1" x14ac:dyDescent="0.3">
      <c r="A17" s="119" t="s">
        <v>495</v>
      </c>
    </row>
    <row r="18" spans="1:1" x14ac:dyDescent="0.3">
      <c r="A18" s="119" t="s">
        <v>494</v>
      </c>
    </row>
    <row r="19" spans="1:1" x14ac:dyDescent="0.3">
      <c r="A19" s="119" t="s">
        <v>493</v>
      </c>
    </row>
    <row r="20" spans="1:1" x14ac:dyDescent="0.3">
      <c r="A20" s="119" t="s">
        <v>492</v>
      </c>
    </row>
    <row r="21" spans="1:1" x14ac:dyDescent="0.3">
      <c r="A21" s="119" t="s">
        <v>491</v>
      </c>
    </row>
    <row r="22" spans="1:1" x14ac:dyDescent="0.3">
      <c r="A22" s="119" t="s">
        <v>490</v>
      </c>
    </row>
    <row r="23" spans="1:1" x14ac:dyDescent="0.3">
      <c r="A23" s="119" t="s">
        <v>489</v>
      </c>
    </row>
    <row r="24" spans="1:1" x14ac:dyDescent="0.3">
      <c r="A24" s="119" t="s">
        <v>488</v>
      </c>
    </row>
    <row r="25" spans="1:1" x14ac:dyDescent="0.3">
      <c r="A25" s="119" t="s">
        <v>487</v>
      </c>
    </row>
    <row r="26" spans="1:1" x14ac:dyDescent="0.3">
      <c r="A26" s="119" t="s">
        <v>486</v>
      </c>
    </row>
    <row r="27" spans="1:1" x14ac:dyDescent="0.3">
      <c r="A27" s="119" t="s">
        <v>485</v>
      </c>
    </row>
    <row r="28" spans="1:1" x14ac:dyDescent="0.3">
      <c r="A28" s="119" t="s">
        <v>484</v>
      </c>
    </row>
    <row r="29" spans="1:1" x14ac:dyDescent="0.3">
      <c r="A29" s="119" t="s">
        <v>483</v>
      </c>
    </row>
    <row r="30" spans="1:1" x14ac:dyDescent="0.3">
      <c r="A30" s="119" t="s">
        <v>482</v>
      </c>
    </row>
    <row r="31" spans="1:1" x14ac:dyDescent="0.3">
      <c r="A31" s="119" t="s">
        <v>481</v>
      </c>
    </row>
    <row r="32" spans="1:1" x14ac:dyDescent="0.3">
      <c r="A32" s="119" t="s">
        <v>480</v>
      </c>
    </row>
    <row r="33" spans="1:1" x14ac:dyDescent="0.3">
      <c r="A33" s="119" t="s">
        <v>479</v>
      </c>
    </row>
    <row r="34" spans="1:1" x14ac:dyDescent="0.3">
      <c r="A34" s="119" t="s">
        <v>478</v>
      </c>
    </row>
    <row r="35" spans="1:1" x14ac:dyDescent="0.3">
      <c r="A35" s="119" t="s">
        <v>477</v>
      </c>
    </row>
    <row r="36" spans="1:1" x14ac:dyDescent="0.3">
      <c r="A36" s="119" t="s">
        <v>476</v>
      </c>
    </row>
    <row r="37" spans="1:1" x14ac:dyDescent="0.3">
      <c r="A37" s="119" t="s">
        <v>475</v>
      </c>
    </row>
    <row r="38" spans="1:1" x14ac:dyDescent="0.3">
      <c r="A38" s="119" t="s">
        <v>474</v>
      </c>
    </row>
    <row r="39" spans="1:1" x14ac:dyDescent="0.3">
      <c r="A39" s="119" t="s">
        <v>473</v>
      </c>
    </row>
    <row r="40" spans="1:1" x14ac:dyDescent="0.3">
      <c r="A40" s="119" t="s">
        <v>472</v>
      </c>
    </row>
    <row r="41" spans="1:1" x14ac:dyDescent="0.3">
      <c r="A41" s="119" t="s">
        <v>471</v>
      </c>
    </row>
    <row r="42" spans="1:1" x14ac:dyDescent="0.3">
      <c r="A42" s="119" t="s">
        <v>470</v>
      </c>
    </row>
    <row r="43" spans="1:1" x14ac:dyDescent="0.3">
      <c r="A43" s="119" t="s">
        <v>469</v>
      </c>
    </row>
    <row r="44" spans="1:1" x14ac:dyDescent="0.3">
      <c r="A44" s="119" t="s">
        <v>468</v>
      </c>
    </row>
    <row r="45" spans="1:1" x14ac:dyDescent="0.3">
      <c r="A45" s="119" t="s">
        <v>467</v>
      </c>
    </row>
    <row r="46" spans="1:1" x14ac:dyDescent="0.3">
      <c r="A46" s="119" t="s">
        <v>466</v>
      </c>
    </row>
    <row r="47" spans="1:1" x14ac:dyDescent="0.3">
      <c r="A47" s="119" t="s">
        <v>465</v>
      </c>
    </row>
    <row r="48" spans="1:1" x14ac:dyDescent="0.3">
      <c r="A48" s="119" t="s">
        <v>464</v>
      </c>
    </row>
    <row r="49" spans="1:1" x14ac:dyDescent="0.3">
      <c r="A49" s="119" t="s">
        <v>463</v>
      </c>
    </row>
    <row r="50" spans="1:1" x14ac:dyDescent="0.3">
      <c r="A50" s="119" t="s">
        <v>333</v>
      </c>
    </row>
    <row r="51" spans="1:1" x14ac:dyDescent="0.3">
      <c r="A51" s="119" t="s">
        <v>332</v>
      </c>
    </row>
    <row r="52" spans="1:1" x14ac:dyDescent="0.3">
      <c r="A52" s="119" t="s">
        <v>331</v>
      </c>
    </row>
    <row r="53" spans="1:1" x14ac:dyDescent="0.3">
      <c r="A53" s="119" t="s">
        <v>330</v>
      </c>
    </row>
    <row r="54" spans="1:1" x14ac:dyDescent="0.3">
      <c r="A54" s="119" t="s">
        <v>462</v>
      </c>
    </row>
    <row r="55" spans="1:1" x14ac:dyDescent="0.3">
      <c r="A55" s="119" t="s">
        <v>461</v>
      </c>
    </row>
    <row r="56" spans="1:1" x14ac:dyDescent="0.3">
      <c r="A56" s="119" t="s">
        <v>460</v>
      </c>
    </row>
    <row r="57" spans="1:1" x14ac:dyDescent="0.3">
      <c r="A57" s="119" t="s">
        <v>459</v>
      </c>
    </row>
    <row r="58" spans="1:1" x14ac:dyDescent="0.3">
      <c r="A58" s="119" t="s">
        <v>458</v>
      </c>
    </row>
    <row r="59" spans="1:1" x14ac:dyDescent="0.3">
      <c r="A59" s="119" t="s">
        <v>457</v>
      </c>
    </row>
    <row r="60" spans="1:1" x14ac:dyDescent="0.3">
      <c r="A60" s="119" t="s">
        <v>456</v>
      </c>
    </row>
    <row r="61" spans="1:1" x14ac:dyDescent="0.3">
      <c r="A61" s="119" t="s">
        <v>455</v>
      </c>
    </row>
    <row r="62" spans="1:1" x14ac:dyDescent="0.3">
      <c r="A62" s="119" t="s">
        <v>454</v>
      </c>
    </row>
    <row r="63" spans="1:1" x14ac:dyDescent="0.3">
      <c r="A63" s="119" t="s">
        <v>453</v>
      </c>
    </row>
    <row r="64" spans="1:1" x14ac:dyDescent="0.3">
      <c r="A64" s="119" t="s">
        <v>452</v>
      </c>
    </row>
    <row r="65" spans="1:1" x14ac:dyDescent="0.3">
      <c r="A65" s="119" t="s">
        <v>451</v>
      </c>
    </row>
    <row r="66" spans="1:1" x14ac:dyDescent="0.3">
      <c r="A66" s="119" t="s">
        <v>450</v>
      </c>
    </row>
    <row r="67" spans="1:1" x14ac:dyDescent="0.3">
      <c r="A67" s="119" t="s">
        <v>449</v>
      </c>
    </row>
    <row r="68" spans="1:1" x14ac:dyDescent="0.3">
      <c r="A68" s="119" t="s">
        <v>448</v>
      </c>
    </row>
    <row r="69" spans="1:1" x14ac:dyDescent="0.3">
      <c r="A69" s="119" t="s">
        <v>447</v>
      </c>
    </row>
    <row r="70" spans="1:1" x14ac:dyDescent="0.3">
      <c r="A70" s="119" t="s">
        <v>446</v>
      </c>
    </row>
    <row r="71" spans="1:1" x14ac:dyDescent="0.3">
      <c r="A71" s="119" t="s">
        <v>445</v>
      </c>
    </row>
    <row r="72" spans="1:1" x14ac:dyDescent="0.3">
      <c r="A72" s="119" t="s">
        <v>444</v>
      </c>
    </row>
    <row r="73" spans="1:1" x14ac:dyDescent="0.3">
      <c r="A73" s="119" t="s">
        <v>443</v>
      </c>
    </row>
    <row r="74" spans="1:1" x14ac:dyDescent="0.3">
      <c r="A74" s="119" t="s">
        <v>442</v>
      </c>
    </row>
    <row r="75" spans="1:1" x14ac:dyDescent="0.3">
      <c r="A75" s="119" t="s">
        <v>441</v>
      </c>
    </row>
    <row r="76" spans="1:1" x14ac:dyDescent="0.3">
      <c r="A76" s="119" t="s">
        <v>440</v>
      </c>
    </row>
    <row r="77" spans="1:1" x14ac:dyDescent="0.3">
      <c r="A77" s="119" t="s">
        <v>439</v>
      </c>
    </row>
    <row r="78" spans="1:1" x14ac:dyDescent="0.3">
      <c r="A78" s="119" t="s">
        <v>438</v>
      </c>
    </row>
    <row r="79" spans="1:1" x14ac:dyDescent="0.3">
      <c r="A79" s="119" t="s">
        <v>437</v>
      </c>
    </row>
    <row r="80" spans="1:1" x14ac:dyDescent="0.3">
      <c r="A80" s="119" t="s">
        <v>436</v>
      </c>
    </row>
    <row r="81" spans="1:1" x14ac:dyDescent="0.3">
      <c r="A81" s="119" t="s">
        <v>435</v>
      </c>
    </row>
    <row r="82" spans="1:1" x14ac:dyDescent="0.3">
      <c r="A82" s="119" t="s">
        <v>434</v>
      </c>
    </row>
    <row r="83" spans="1:1" x14ac:dyDescent="0.3">
      <c r="A83" s="119" t="s">
        <v>433</v>
      </c>
    </row>
    <row r="84" spans="1:1" x14ac:dyDescent="0.3">
      <c r="A84" s="119" t="s">
        <v>432</v>
      </c>
    </row>
    <row r="85" spans="1:1" x14ac:dyDescent="0.3">
      <c r="A85" s="119" t="s">
        <v>431</v>
      </c>
    </row>
    <row r="86" spans="1:1" x14ac:dyDescent="0.3">
      <c r="A86" s="119" t="s">
        <v>430</v>
      </c>
    </row>
    <row r="87" spans="1:1" x14ac:dyDescent="0.3">
      <c r="A87" s="119" t="s">
        <v>429</v>
      </c>
    </row>
    <row r="88" spans="1:1" x14ac:dyDescent="0.3">
      <c r="A88" s="119" t="s">
        <v>428</v>
      </c>
    </row>
    <row r="89" spans="1:1" x14ac:dyDescent="0.3">
      <c r="A89" s="119" t="s">
        <v>427</v>
      </c>
    </row>
    <row r="90" spans="1:1" x14ac:dyDescent="0.3">
      <c r="A90" s="119" t="s">
        <v>426</v>
      </c>
    </row>
    <row r="91" spans="1:1" x14ac:dyDescent="0.3">
      <c r="A91" s="119" t="s">
        <v>425</v>
      </c>
    </row>
    <row r="92" spans="1:1" x14ac:dyDescent="0.3">
      <c r="A92" s="119" t="s">
        <v>424</v>
      </c>
    </row>
    <row r="93" spans="1:1" x14ac:dyDescent="0.3">
      <c r="A93" s="119" t="s">
        <v>423</v>
      </c>
    </row>
    <row r="94" spans="1:1" x14ac:dyDescent="0.3">
      <c r="A94" s="119" t="s">
        <v>422</v>
      </c>
    </row>
    <row r="95" spans="1:1" x14ac:dyDescent="0.3">
      <c r="A95" s="119" t="s">
        <v>421</v>
      </c>
    </row>
    <row r="96" spans="1:1" x14ac:dyDescent="0.3">
      <c r="A96" s="119" t="s">
        <v>420</v>
      </c>
    </row>
    <row r="97" spans="1:1" x14ac:dyDescent="0.3">
      <c r="A97" s="119" t="s">
        <v>419</v>
      </c>
    </row>
    <row r="98" spans="1:1" x14ac:dyDescent="0.3">
      <c r="A98" s="119" t="s">
        <v>418</v>
      </c>
    </row>
    <row r="99" spans="1:1" x14ac:dyDescent="0.3">
      <c r="A99" s="119" t="s">
        <v>417</v>
      </c>
    </row>
    <row r="100" spans="1:1" x14ac:dyDescent="0.3">
      <c r="A100" s="119" t="s">
        <v>416</v>
      </c>
    </row>
    <row r="101" spans="1:1" x14ac:dyDescent="0.3">
      <c r="A101" s="119" t="s">
        <v>415</v>
      </c>
    </row>
    <row r="102" spans="1:1" x14ac:dyDescent="0.3">
      <c r="A102" s="119" t="s">
        <v>333</v>
      </c>
    </row>
    <row r="103" spans="1:1" x14ac:dyDescent="0.3">
      <c r="A103" s="119" t="s">
        <v>332</v>
      </c>
    </row>
    <row r="104" spans="1:1" x14ac:dyDescent="0.3">
      <c r="A104" s="119" t="s">
        <v>331</v>
      </c>
    </row>
    <row r="105" spans="1:1" x14ac:dyDescent="0.3">
      <c r="A105" s="119" t="s">
        <v>330</v>
      </c>
    </row>
    <row r="106" spans="1:1" x14ac:dyDescent="0.3">
      <c r="A106" s="119" t="s">
        <v>414</v>
      </c>
    </row>
    <row r="107" spans="1:1" x14ac:dyDescent="0.3">
      <c r="A107" s="119" t="s">
        <v>413</v>
      </c>
    </row>
    <row r="108" spans="1:1" x14ac:dyDescent="0.3">
      <c r="A108" s="119" t="s">
        <v>412</v>
      </c>
    </row>
    <row r="109" spans="1:1" x14ac:dyDescent="0.3">
      <c r="A109" s="119" t="s">
        <v>411</v>
      </c>
    </row>
    <row r="110" spans="1:1" x14ac:dyDescent="0.3">
      <c r="A110" s="119" t="s">
        <v>410</v>
      </c>
    </row>
    <row r="111" spans="1:1" x14ac:dyDescent="0.3">
      <c r="A111" s="119" t="s">
        <v>409</v>
      </c>
    </row>
    <row r="112" spans="1:1" x14ac:dyDescent="0.3">
      <c r="A112" s="119" t="s">
        <v>408</v>
      </c>
    </row>
    <row r="113" spans="1:1" x14ac:dyDescent="0.3">
      <c r="A113" s="119" t="s">
        <v>407</v>
      </c>
    </row>
    <row r="114" spans="1:1" x14ac:dyDescent="0.3">
      <c r="A114" s="119" t="s">
        <v>406</v>
      </c>
    </row>
    <row r="115" spans="1:1" x14ac:dyDescent="0.3">
      <c r="A115" s="119" t="s">
        <v>405</v>
      </c>
    </row>
    <row r="116" spans="1:1" x14ac:dyDescent="0.3">
      <c r="A116" s="119" t="s">
        <v>404</v>
      </c>
    </row>
    <row r="117" spans="1:1" x14ac:dyDescent="0.3">
      <c r="A117" s="119" t="s">
        <v>403</v>
      </c>
    </row>
    <row r="118" spans="1:1" x14ac:dyDescent="0.3">
      <c r="A118" s="119" t="s">
        <v>402</v>
      </c>
    </row>
    <row r="119" spans="1:1" x14ac:dyDescent="0.3">
      <c r="A119" s="119" t="s">
        <v>401</v>
      </c>
    </row>
    <row r="120" spans="1:1" x14ac:dyDescent="0.3">
      <c r="A120" s="119" t="s">
        <v>400</v>
      </c>
    </row>
    <row r="121" spans="1:1" x14ac:dyDescent="0.3">
      <c r="A121" s="119" t="s">
        <v>399</v>
      </c>
    </row>
    <row r="122" spans="1:1" x14ac:dyDescent="0.3">
      <c r="A122" s="119" t="s">
        <v>398</v>
      </c>
    </row>
    <row r="123" spans="1:1" x14ac:dyDescent="0.3">
      <c r="A123" s="119" t="s">
        <v>397</v>
      </c>
    </row>
    <row r="124" spans="1:1" x14ac:dyDescent="0.3">
      <c r="A124" s="119" t="s">
        <v>396</v>
      </c>
    </row>
    <row r="125" spans="1:1" x14ac:dyDescent="0.3">
      <c r="A125" s="119" t="s">
        <v>395</v>
      </c>
    </row>
    <row r="126" spans="1:1" x14ac:dyDescent="0.3">
      <c r="A126" s="119" t="s">
        <v>394</v>
      </c>
    </row>
    <row r="127" spans="1:1" x14ac:dyDescent="0.3">
      <c r="A127" s="119" t="s">
        <v>393</v>
      </c>
    </row>
    <row r="128" spans="1:1" x14ac:dyDescent="0.3">
      <c r="A128" s="119" t="s">
        <v>392</v>
      </c>
    </row>
    <row r="129" spans="1:1" x14ac:dyDescent="0.3">
      <c r="A129" s="119" t="s">
        <v>391</v>
      </c>
    </row>
    <row r="130" spans="1:1" x14ac:dyDescent="0.3">
      <c r="A130" s="119" t="s">
        <v>390</v>
      </c>
    </row>
    <row r="131" spans="1:1" x14ac:dyDescent="0.3">
      <c r="A131" s="119" t="s">
        <v>389</v>
      </c>
    </row>
    <row r="132" spans="1:1" x14ac:dyDescent="0.3">
      <c r="A132" s="119" t="s">
        <v>388</v>
      </c>
    </row>
    <row r="133" spans="1:1" x14ac:dyDescent="0.3">
      <c r="A133" s="119" t="s">
        <v>387</v>
      </c>
    </row>
    <row r="134" spans="1:1" x14ac:dyDescent="0.3">
      <c r="A134" s="119" t="s">
        <v>386</v>
      </c>
    </row>
    <row r="135" spans="1:1" x14ac:dyDescent="0.3">
      <c r="A135" s="119" t="s">
        <v>385</v>
      </c>
    </row>
    <row r="136" spans="1:1" x14ac:dyDescent="0.3">
      <c r="A136" s="119" t="s">
        <v>384</v>
      </c>
    </row>
    <row r="137" spans="1:1" x14ac:dyDescent="0.3">
      <c r="A137" s="119" t="s">
        <v>383</v>
      </c>
    </row>
    <row r="138" spans="1:1" x14ac:dyDescent="0.3">
      <c r="A138" s="119" t="s">
        <v>382</v>
      </c>
    </row>
    <row r="139" spans="1:1" x14ac:dyDescent="0.3">
      <c r="A139" s="119" t="s">
        <v>381</v>
      </c>
    </row>
    <row r="140" spans="1:1" x14ac:dyDescent="0.3">
      <c r="A140" s="119" t="s">
        <v>380</v>
      </c>
    </row>
    <row r="141" spans="1:1" x14ac:dyDescent="0.3">
      <c r="A141" s="119" t="s">
        <v>379</v>
      </c>
    </row>
    <row r="142" spans="1:1" x14ac:dyDescent="0.3">
      <c r="A142" s="119" t="s">
        <v>378</v>
      </c>
    </row>
    <row r="143" spans="1:1" x14ac:dyDescent="0.3">
      <c r="A143" s="119" t="s">
        <v>377</v>
      </c>
    </row>
    <row r="144" spans="1:1" x14ac:dyDescent="0.3">
      <c r="A144" s="119" t="s">
        <v>376</v>
      </c>
    </row>
    <row r="145" spans="1:1" x14ac:dyDescent="0.3">
      <c r="A145" s="119" t="s">
        <v>375</v>
      </c>
    </row>
    <row r="146" spans="1:1" x14ac:dyDescent="0.3">
      <c r="A146" s="119" t="s">
        <v>374</v>
      </c>
    </row>
    <row r="147" spans="1:1" x14ac:dyDescent="0.3">
      <c r="A147" s="119" t="s">
        <v>373</v>
      </c>
    </row>
    <row r="148" spans="1:1" x14ac:dyDescent="0.3">
      <c r="A148" s="119" t="s">
        <v>372</v>
      </c>
    </row>
    <row r="149" spans="1:1" x14ac:dyDescent="0.3">
      <c r="A149" s="119" t="s">
        <v>371</v>
      </c>
    </row>
    <row r="150" spans="1:1" x14ac:dyDescent="0.3">
      <c r="A150" s="119" t="s">
        <v>370</v>
      </c>
    </row>
    <row r="151" spans="1:1" x14ac:dyDescent="0.3">
      <c r="A151" s="119" t="s">
        <v>369</v>
      </c>
    </row>
    <row r="152" spans="1:1" x14ac:dyDescent="0.3">
      <c r="A152" s="119" t="s">
        <v>333</v>
      </c>
    </row>
    <row r="153" spans="1:1" x14ac:dyDescent="0.3">
      <c r="A153" s="119" t="s">
        <v>332</v>
      </c>
    </row>
    <row r="154" spans="1:1" x14ac:dyDescent="0.3">
      <c r="A154" s="119" t="s">
        <v>331</v>
      </c>
    </row>
    <row r="155" spans="1:1" x14ac:dyDescent="0.3">
      <c r="A155" s="119" t="s">
        <v>330</v>
      </c>
    </row>
    <row r="156" spans="1:1" x14ac:dyDescent="0.3">
      <c r="A156" s="119" t="s">
        <v>368</v>
      </c>
    </row>
    <row r="157" spans="1:1" x14ac:dyDescent="0.3">
      <c r="A157" s="119" t="s">
        <v>367</v>
      </c>
    </row>
    <row r="158" spans="1:1" x14ac:dyDescent="0.3">
      <c r="A158" s="119" t="s">
        <v>366</v>
      </c>
    </row>
    <row r="159" spans="1:1" x14ac:dyDescent="0.3">
      <c r="A159" s="119" t="s">
        <v>365</v>
      </c>
    </row>
    <row r="160" spans="1:1" x14ac:dyDescent="0.3">
      <c r="A160" s="119" t="s">
        <v>364</v>
      </c>
    </row>
    <row r="161" spans="1:1" x14ac:dyDescent="0.3">
      <c r="A161" s="119" t="s">
        <v>363</v>
      </c>
    </row>
    <row r="162" spans="1:1" x14ac:dyDescent="0.3">
      <c r="A162" s="119" t="s">
        <v>362</v>
      </c>
    </row>
    <row r="163" spans="1:1" x14ac:dyDescent="0.3">
      <c r="A163" s="119" t="s">
        <v>361</v>
      </c>
    </row>
    <row r="164" spans="1:1" x14ac:dyDescent="0.3">
      <c r="A164" s="119" t="s">
        <v>360</v>
      </c>
    </row>
    <row r="165" spans="1:1" x14ac:dyDescent="0.3">
      <c r="A165" s="119" t="s">
        <v>359</v>
      </c>
    </row>
    <row r="166" spans="1:1" x14ac:dyDescent="0.3">
      <c r="A166" s="119" t="s">
        <v>358</v>
      </c>
    </row>
    <row r="167" spans="1:1" x14ac:dyDescent="0.3">
      <c r="A167" s="119" t="s">
        <v>357</v>
      </c>
    </row>
    <row r="168" spans="1:1" x14ac:dyDescent="0.3">
      <c r="A168" s="119" t="s">
        <v>356</v>
      </c>
    </row>
    <row r="169" spans="1:1" x14ac:dyDescent="0.3">
      <c r="A169" s="119" t="s">
        <v>355</v>
      </c>
    </row>
    <row r="170" spans="1:1" x14ac:dyDescent="0.3">
      <c r="A170" s="119" t="s">
        <v>354</v>
      </c>
    </row>
    <row r="171" spans="1:1" x14ac:dyDescent="0.3">
      <c r="A171" s="119" t="s">
        <v>353</v>
      </c>
    </row>
    <row r="172" spans="1:1" x14ac:dyDescent="0.3">
      <c r="A172" s="119" t="s">
        <v>352</v>
      </c>
    </row>
    <row r="173" spans="1:1" x14ac:dyDescent="0.3">
      <c r="A173" s="119" t="s">
        <v>351</v>
      </c>
    </row>
    <row r="174" spans="1:1" x14ac:dyDescent="0.3">
      <c r="A174" s="119" t="s">
        <v>350</v>
      </c>
    </row>
    <row r="175" spans="1:1" x14ac:dyDescent="0.3">
      <c r="A175" s="119" t="s">
        <v>349</v>
      </c>
    </row>
    <row r="176" spans="1:1" x14ac:dyDescent="0.3">
      <c r="A176" s="119" t="s">
        <v>348</v>
      </c>
    </row>
    <row r="177" spans="1:1" x14ac:dyDescent="0.3">
      <c r="A177" s="119" t="s">
        <v>347</v>
      </c>
    </row>
    <row r="178" spans="1:1" x14ac:dyDescent="0.3">
      <c r="A178" s="119" t="s">
        <v>338</v>
      </c>
    </row>
    <row r="179" spans="1:1" x14ac:dyDescent="0.3">
      <c r="A179" s="119" t="s">
        <v>337</v>
      </c>
    </row>
    <row r="180" spans="1:1" x14ac:dyDescent="0.3">
      <c r="A180" s="119" t="s">
        <v>346</v>
      </c>
    </row>
    <row r="181" spans="1:1" x14ac:dyDescent="0.3">
      <c r="A181" s="119" t="s">
        <v>335</v>
      </c>
    </row>
    <row r="182" spans="1:1" x14ac:dyDescent="0.3">
      <c r="A182" s="119" t="s">
        <v>345</v>
      </c>
    </row>
    <row r="183" spans="1:1" x14ac:dyDescent="0.3">
      <c r="A183" s="119" t="s">
        <v>344</v>
      </c>
    </row>
    <row r="184" spans="1:1" x14ac:dyDescent="0.3">
      <c r="A184" s="119" t="s">
        <v>338</v>
      </c>
    </row>
    <row r="185" spans="1:1" x14ac:dyDescent="0.3">
      <c r="A185" s="119" t="s">
        <v>337</v>
      </c>
    </row>
    <row r="186" spans="1:1" x14ac:dyDescent="0.3">
      <c r="A186" s="119" t="s">
        <v>336</v>
      </c>
    </row>
    <row r="187" spans="1:1" x14ac:dyDescent="0.3">
      <c r="A187" s="119" t="s">
        <v>335</v>
      </c>
    </row>
    <row r="188" spans="1:1" x14ac:dyDescent="0.3">
      <c r="A188" s="119" t="s">
        <v>343</v>
      </c>
    </row>
    <row r="189" spans="1:1" x14ac:dyDescent="0.3">
      <c r="A189" s="119" t="s">
        <v>342</v>
      </c>
    </row>
    <row r="190" spans="1:1" x14ac:dyDescent="0.3">
      <c r="A190" s="119" t="s">
        <v>338</v>
      </c>
    </row>
    <row r="191" spans="1:1" x14ac:dyDescent="0.3">
      <c r="A191" s="119" t="s">
        <v>337</v>
      </c>
    </row>
    <row r="192" spans="1:1" x14ac:dyDescent="0.3">
      <c r="A192" s="119" t="s">
        <v>336</v>
      </c>
    </row>
    <row r="193" spans="1:1" x14ac:dyDescent="0.3">
      <c r="A193" s="119" t="s">
        <v>335</v>
      </c>
    </row>
    <row r="194" spans="1:1" x14ac:dyDescent="0.3">
      <c r="A194" s="119" t="s">
        <v>341</v>
      </c>
    </row>
    <row r="195" spans="1:1" x14ac:dyDescent="0.3">
      <c r="A195" s="119" t="s">
        <v>340</v>
      </c>
    </row>
    <row r="196" spans="1:1" x14ac:dyDescent="0.3">
      <c r="A196" s="119" t="s">
        <v>333</v>
      </c>
    </row>
    <row r="197" spans="1:1" x14ac:dyDescent="0.3">
      <c r="A197" s="119" t="s">
        <v>332</v>
      </c>
    </row>
    <row r="198" spans="1:1" x14ac:dyDescent="0.3">
      <c r="A198" s="119" t="s">
        <v>331</v>
      </c>
    </row>
    <row r="199" spans="1:1" x14ac:dyDescent="0.3">
      <c r="A199" s="119" t="s">
        <v>330</v>
      </c>
    </row>
    <row r="200" spans="1:1" x14ac:dyDescent="0.3">
      <c r="A200" s="119" t="s">
        <v>339</v>
      </c>
    </row>
    <row r="201" spans="1:1" x14ac:dyDescent="0.3">
      <c r="A201" s="119" t="s">
        <v>338</v>
      </c>
    </row>
    <row r="202" spans="1:1" x14ac:dyDescent="0.3">
      <c r="A202" s="119" t="s">
        <v>337</v>
      </c>
    </row>
    <row r="203" spans="1:1" x14ac:dyDescent="0.3">
      <c r="A203" s="119" t="s">
        <v>336</v>
      </c>
    </row>
    <row r="204" spans="1:1" x14ac:dyDescent="0.3">
      <c r="A204" s="119" t="s">
        <v>335</v>
      </c>
    </row>
    <row r="205" spans="1:1" x14ac:dyDescent="0.3">
      <c r="A205" s="119" t="s">
        <v>334</v>
      </c>
    </row>
    <row r="206" spans="1:1" x14ac:dyDescent="0.3">
      <c r="A206" s="119" t="s">
        <v>333</v>
      </c>
    </row>
    <row r="207" spans="1:1" x14ac:dyDescent="0.3">
      <c r="A207" s="119" t="s">
        <v>332</v>
      </c>
    </row>
    <row r="208" spans="1:1" x14ac:dyDescent="0.3">
      <c r="A208" s="119" t="s">
        <v>331</v>
      </c>
    </row>
    <row r="209" spans="1:1" x14ac:dyDescent="0.3">
      <c r="A209" s="119" t="s">
        <v>330</v>
      </c>
    </row>
    <row r="210" spans="1:1" x14ac:dyDescent="0.3">
      <c r="A210" s="119" t="s">
        <v>329</v>
      </c>
    </row>
    <row r="211" spans="1:1" x14ac:dyDescent="0.3">
      <c r="A211" s="119" t="s">
        <v>328</v>
      </c>
    </row>
    <row r="212" spans="1:1" x14ac:dyDescent="0.3">
      <c r="A212" s="119" t="s">
        <v>327</v>
      </c>
    </row>
    <row r="213" spans="1:1" x14ac:dyDescent="0.3">
      <c r="A213" s="119" t="s">
        <v>326</v>
      </c>
    </row>
    <row r="214" spans="1:1" x14ac:dyDescent="0.3">
      <c r="A214" s="119" t="s">
        <v>325</v>
      </c>
    </row>
    <row r="215" spans="1:1" x14ac:dyDescent="0.3">
      <c r="A215" s="119" t="s">
        <v>324</v>
      </c>
    </row>
    <row r="216" spans="1:1" x14ac:dyDescent="0.3">
      <c r="A216" s="119" t="s">
        <v>323</v>
      </c>
    </row>
    <row r="217" spans="1:1" x14ac:dyDescent="0.3">
      <c r="A217" s="119" t="s">
        <v>322</v>
      </c>
    </row>
    <row r="218" spans="1:1" x14ac:dyDescent="0.3">
      <c r="A218" s="119" t="s">
        <v>321</v>
      </c>
    </row>
    <row r="219" spans="1:1" x14ac:dyDescent="0.3">
      <c r="A219" s="119" t="s">
        <v>320</v>
      </c>
    </row>
    <row r="220" spans="1:1" x14ac:dyDescent="0.3">
      <c r="A220" s="119" t="s">
        <v>319</v>
      </c>
    </row>
    <row r="221" spans="1:1" x14ac:dyDescent="0.3">
      <c r="A221" s="119" t="s">
        <v>318</v>
      </c>
    </row>
    <row r="222" spans="1:1" x14ac:dyDescent="0.3">
      <c r="A222" s="119" t="s">
        <v>317</v>
      </c>
    </row>
    <row r="223" spans="1:1" x14ac:dyDescent="0.3">
      <c r="A223" s="119" t="s">
        <v>316</v>
      </c>
    </row>
    <row r="224" spans="1:1" x14ac:dyDescent="0.3">
      <c r="A224" s="119" t="s">
        <v>315</v>
      </c>
    </row>
    <row r="225" spans="1:1" x14ac:dyDescent="0.3">
      <c r="A225" s="119" t="s">
        <v>314</v>
      </c>
    </row>
    <row r="226" spans="1:1" x14ac:dyDescent="0.3">
      <c r="A226" s="119" t="s">
        <v>313</v>
      </c>
    </row>
    <row r="227" spans="1:1" x14ac:dyDescent="0.3">
      <c r="A227" s="119" t="s">
        <v>312</v>
      </c>
    </row>
    <row r="228" spans="1:1" x14ac:dyDescent="0.3">
      <c r="A228" s="119" t="s">
        <v>311</v>
      </c>
    </row>
    <row r="229" spans="1:1" x14ac:dyDescent="0.3">
      <c r="A229" s="119" t="s">
        <v>310</v>
      </c>
    </row>
    <row r="230" spans="1:1" x14ac:dyDescent="0.3">
      <c r="A230" s="119" t="s">
        <v>309</v>
      </c>
    </row>
  </sheetData>
  <hyperlinks>
    <hyperlink ref="K4" location="Índice!A1" display="Devolverse al índice" xr:uid="{30E58146-EEA8-4200-81D4-96949C1BA35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6"/>
  <sheetViews>
    <sheetView workbookViewId="0">
      <selection activeCell="B14" sqref="B14"/>
    </sheetView>
  </sheetViews>
  <sheetFormatPr baseColWidth="10" defaultRowHeight="14.4" x14ac:dyDescent="0.3"/>
  <cols>
    <col min="1" max="3" width="11.5546875" style="119"/>
    <col min="4" max="4" width="12.44140625" style="119" bestFit="1" customWidth="1"/>
    <col min="5" max="16384" width="11.5546875" style="119"/>
  </cols>
  <sheetData>
    <row r="1" spans="2:19" x14ac:dyDescent="0.3">
      <c r="B1" s="120" t="s">
        <v>177</v>
      </c>
      <c r="C1" s="120"/>
      <c r="D1" s="120" t="s">
        <v>178</v>
      </c>
      <c r="E1" s="120"/>
      <c r="F1" s="120" t="s">
        <v>185</v>
      </c>
    </row>
    <row r="2" spans="2:19" x14ac:dyDescent="0.3">
      <c r="B2" s="119" t="s">
        <v>174</v>
      </c>
      <c r="D2" s="119" t="s">
        <v>179</v>
      </c>
      <c r="F2" s="119" t="s">
        <v>179</v>
      </c>
      <c r="K2" s="120" t="s">
        <v>241</v>
      </c>
      <c r="S2" s="120" t="s">
        <v>514</v>
      </c>
    </row>
    <row r="3" spans="2:19" x14ac:dyDescent="0.3">
      <c r="B3" s="119" t="s">
        <v>175</v>
      </c>
      <c r="D3" s="119" t="s">
        <v>180</v>
      </c>
      <c r="F3" s="119" t="s">
        <v>180</v>
      </c>
      <c r="K3" s="120" t="s">
        <v>277</v>
      </c>
      <c r="S3" s="119" t="s">
        <v>515</v>
      </c>
    </row>
    <row r="4" spans="2:19" x14ac:dyDescent="0.3">
      <c r="B4" s="119" t="s">
        <v>176</v>
      </c>
      <c r="D4" s="119" t="s">
        <v>181</v>
      </c>
      <c r="F4" s="119" t="s">
        <v>181</v>
      </c>
      <c r="K4" s="149" t="s">
        <v>242</v>
      </c>
      <c r="S4" s="119" t="s">
        <v>518</v>
      </c>
    </row>
    <row r="5" spans="2:19" x14ac:dyDescent="0.3">
      <c r="D5" s="119" t="s">
        <v>182</v>
      </c>
      <c r="F5" s="119" t="s">
        <v>182</v>
      </c>
      <c r="K5" s="149" t="s">
        <v>243</v>
      </c>
      <c r="S5" s="119" t="s">
        <v>520</v>
      </c>
    </row>
    <row r="6" spans="2:19" x14ac:dyDescent="0.3">
      <c r="D6" s="119" t="s">
        <v>183</v>
      </c>
      <c r="F6" s="119" t="s">
        <v>183</v>
      </c>
      <c r="K6" s="149" t="s">
        <v>244</v>
      </c>
      <c r="S6" s="119" t="s">
        <v>516</v>
      </c>
    </row>
    <row r="7" spans="2:19" x14ac:dyDescent="0.3">
      <c r="D7" s="119" t="s">
        <v>184</v>
      </c>
      <c r="F7" s="119" t="s">
        <v>184</v>
      </c>
      <c r="K7" s="149" t="s">
        <v>245</v>
      </c>
      <c r="S7" s="119" t="s">
        <v>521</v>
      </c>
    </row>
    <row r="8" spans="2:19" x14ac:dyDescent="0.3">
      <c r="K8" s="149" t="s">
        <v>246</v>
      </c>
      <c r="S8" s="119" t="s">
        <v>519</v>
      </c>
    </row>
    <row r="9" spans="2:19" x14ac:dyDescent="0.3">
      <c r="K9" s="149"/>
      <c r="S9" s="119" t="s">
        <v>517</v>
      </c>
    </row>
    <row r="10" spans="2:19" x14ac:dyDescent="0.3">
      <c r="K10" s="120" t="s">
        <v>278</v>
      </c>
      <c r="S10" s="119" t="s">
        <v>522</v>
      </c>
    </row>
    <row r="11" spans="2:19" x14ac:dyDescent="0.3">
      <c r="K11" s="149" t="s">
        <v>247</v>
      </c>
    </row>
    <row r="12" spans="2:19" x14ac:dyDescent="0.3">
      <c r="K12" s="149" t="s">
        <v>248</v>
      </c>
    </row>
    <row r="13" spans="2:19" x14ac:dyDescent="0.3">
      <c r="B13" s="120" t="s">
        <v>187</v>
      </c>
      <c r="C13" s="120"/>
      <c r="D13" s="120" t="s">
        <v>199</v>
      </c>
      <c r="F13" s="120" t="s">
        <v>200</v>
      </c>
      <c r="H13" s="144" t="s">
        <v>238</v>
      </c>
      <c r="I13" s="144" t="s">
        <v>284</v>
      </c>
      <c r="K13" s="149" t="s">
        <v>249</v>
      </c>
    </row>
    <row r="14" spans="2:19" x14ac:dyDescent="0.3">
      <c r="B14" s="120" t="s">
        <v>187</v>
      </c>
      <c r="C14" s="120"/>
      <c r="D14" s="121">
        <v>0</v>
      </c>
      <c r="H14" s="143">
        <v>1</v>
      </c>
      <c r="I14" s="143">
        <v>1</v>
      </c>
      <c r="K14" s="149" t="s">
        <v>250</v>
      </c>
    </row>
    <row r="15" spans="2:19" x14ac:dyDescent="0.3">
      <c r="B15" s="119" t="s">
        <v>188</v>
      </c>
      <c r="D15" s="121">
        <v>599166</v>
      </c>
      <c r="F15" s="122">
        <v>0.125</v>
      </c>
      <c r="H15" s="143">
        <v>2</v>
      </c>
      <c r="I15" s="143">
        <v>2</v>
      </c>
      <c r="K15" s="149"/>
    </row>
    <row r="16" spans="2:19" x14ac:dyDescent="0.3">
      <c r="B16" s="119" t="s">
        <v>189</v>
      </c>
      <c r="D16" s="121">
        <v>733978</v>
      </c>
      <c r="F16" s="122">
        <v>0.25</v>
      </c>
      <c r="H16" s="143">
        <v>3</v>
      </c>
      <c r="I16" s="143">
        <v>3</v>
      </c>
      <c r="K16" s="120" t="s">
        <v>279</v>
      </c>
    </row>
    <row r="17" spans="2:11" x14ac:dyDescent="0.3">
      <c r="B17" s="119" t="s">
        <v>190</v>
      </c>
      <c r="D17" s="121">
        <v>808874</v>
      </c>
      <c r="F17" s="122">
        <v>0.5</v>
      </c>
      <c r="H17" s="143">
        <v>4</v>
      </c>
      <c r="I17" s="143">
        <v>4</v>
      </c>
      <c r="K17" s="149" t="s">
        <v>251</v>
      </c>
    </row>
    <row r="18" spans="2:11" x14ac:dyDescent="0.3">
      <c r="B18" s="119" t="s">
        <v>191</v>
      </c>
      <c r="D18" s="121">
        <v>898749</v>
      </c>
      <c r="F18" s="122">
        <v>0.375</v>
      </c>
      <c r="H18" s="143">
        <v>5</v>
      </c>
      <c r="I18" s="143">
        <v>5</v>
      </c>
      <c r="K18" s="149" t="s">
        <v>252</v>
      </c>
    </row>
    <row r="19" spans="2:11" x14ac:dyDescent="0.3">
      <c r="B19" s="119" t="s">
        <v>192</v>
      </c>
      <c r="D19" s="121">
        <v>1048541</v>
      </c>
      <c r="F19" s="122">
        <v>1</v>
      </c>
      <c r="H19" s="143">
        <v>6</v>
      </c>
      <c r="I19" s="143">
        <v>6</v>
      </c>
      <c r="K19" s="149" t="s">
        <v>253</v>
      </c>
    </row>
    <row r="20" spans="2:11" x14ac:dyDescent="0.3">
      <c r="B20" s="119" t="s">
        <v>193</v>
      </c>
      <c r="D20" s="121">
        <v>169562</v>
      </c>
      <c r="H20" s="143">
        <v>7</v>
      </c>
      <c r="I20" s="143">
        <v>7</v>
      </c>
      <c r="K20" s="149" t="s">
        <v>254</v>
      </c>
    </row>
    <row r="21" spans="2:11" x14ac:dyDescent="0.3">
      <c r="B21" s="119" t="s">
        <v>194</v>
      </c>
      <c r="D21" s="121">
        <v>742966</v>
      </c>
      <c r="H21" s="143">
        <v>8</v>
      </c>
      <c r="I21" s="143">
        <v>8</v>
      </c>
      <c r="K21" s="149" t="s">
        <v>255</v>
      </c>
    </row>
    <row r="22" spans="2:11" x14ac:dyDescent="0.3">
      <c r="B22" s="119" t="s">
        <v>195</v>
      </c>
      <c r="D22" s="121">
        <v>780114</v>
      </c>
      <c r="H22" s="143">
        <v>9</v>
      </c>
      <c r="I22" s="143">
        <v>9</v>
      </c>
      <c r="K22" s="149" t="s">
        <v>256</v>
      </c>
    </row>
    <row r="23" spans="2:11" x14ac:dyDescent="0.3">
      <c r="B23" s="119" t="s">
        <v>196</v>
      </c>
      <c r="D23" s="121">
        <v>817263</v>
      </c>
      <c r="H23" s="143">
        <v>10</v>
      </c>
      <c r="I23" s="143">
        <v>10</v>
      </c>
      <c r="K23" s="149" t="s">
        <v>257</v>
      </c>
    </row>
    <row r="24" spans="2:11" x14ac:dyDescent="0.3">
      <c r="B24" s="119" t="s">
        <v>197</v>
      </c>
      <c r="D24" s="121">
        <v>854411</v>
      </c>
      <c r="H24" s="143">
        <v>11</v>
      </c>
      <c r="I24" s="143">
        <v>11</v>
      </c>
      <c r="K24" s="149" t="s">
        <v>258</v>
      </c>
    </row>
    <row r="25" spans="2:11" x14ac:dyDescent="0.3">
      <c r="H25" s="143">
        <v>12</v>
      </c>
      <c r="I25" s="143">
        <v>12</v>
      </c>
      <c r="K25" s="120" t="s">
        <v>280</v>
      </c>
    </row>
    <row r="26" spans="2:11" x14ac:dyDescent="0.3">
      <c r="K26" s="149" t="s">
        <v>259</v>
      </c>
    </row>
    <row r="27" spans="2:11" x14ac:dyDescent="0.3">
      <c r="K27" s="149" t="s">
        <v>260</v>
      </c>
    </row>
    <row r="28" spans="2:11" x14ac:dyDescent="0.3">
      <c r="F28" s="162">
        <v>42.5</v>
      </c>
      <c r="K28" s="149" t="s">
        <v>261</v>
      </c>
    </row>
    <row r="29" spans="2:11" x14ac:dyDescent="0.3">
      <c r="F29" s="162">
        <f>+F18*F28</f>
        <v>15.9375</v>
      </c>
      <c r="K29" s="149" t="s">
        <v>262</v>
      </c>
    </row>
    <row r="30" spans="2:11" x14ac:dyDescent="0.3">
      <c r="F30" s="162">
        <f>+F28*F17</f>
        <v>21.25</v>
      </c>
      <c r="K30" s="149" t="s">
        <v>263</v>
      </c>
    </row>
    <row r="31" spans="2:11" x14ac:dyDescent="0.3">
      <c r="F31" s="162">
        <f>+F28*F16</f>
        <v>10.625</v>
      </c>
      <c r="K31" s="149" t="s">
        <v>264</v>
      </c>
    </row>
    <row r="32" spans="2:11" x14ac:dyDescent="0.3">
      <c r="F32" s="162">
        <f>+F28*F15</f>
        <v>5.3125</v>
      </c>
      <c r="K32" s="149" t="s">
        <v>265</v>
      </c>
    </row>
    <row r="33" spans="11:11" x14ac:dyDescent="0.3">
      <c r="K33" s="149"/>
    </row>
    <row r="34" spans="11:11" x14ac:dyDescent="0.3">
      <c r="K34" s="120" t="s">
        <v>281</v>
      </c>
    </row>
    <row r="35" spans="11:11" x14ac:dyDescent="0.3">
      <c r="K35" s="149" t="s">
        <v>266</v>
      </c>
    </row>
    <row r="36" spans="11:11" x14ac:dyDescent="0.3">
      <c r="K36" s="149" t="s">
        <v>267</v>
      </c>
    </row>
    <row r="37" spans="11:11" x14ac:dyDescent="0.3">
      <c r="K37" s="149" t="s">
        <v>268</v>
      </c>
    </row>
    <row r="38" spans="11:11" x14ac:dyDescent="0.3">
      <c r="K38" s="149" t="s">
        <v>269</v>
      </c>
    </row>
    <row r="39" spans="11:11" x14ac:dyDescent="0.3">
      <c r="K39" s="149"/>
    </row>
    <row r="40" spans="11:11" x14ac:dyDescent="0.3">
      <c r="K40" s="120" t="s">
        <v>282</v>
      </c>
    </row>
    <row r="41" spans="11:11" x14ac:dyDescent="0.3">
      <c r="K41" s="149" t="s">
        <v>270</v>
      </c>
    </row>
    <row r="42" spans="11:11" x14ac:dyDescent="0.3">
      <c r="K42" s="149" t="s">
        <v>271</v>
      </c>
    </row>
    <row r="43" spans="11:11" x14ac:dyDescent="0.3">
      <c r="K43" s="149" t="s">
        <v>272</v>
      </c>
    </row>
    <row r="44" spans="11:11" x14ac:dyDescent="0.3">
      <c r="K44" s="149"/>
    </row>
    <row r="45" spans="11:11" x14ac:dyDescent="0.3">
      <c r="K45" s="120" t="s">
        <v>283</v>
      </c>
    </row>
    <row r="46" spans="11:11" x14ac:dyDescent="0.3">
      <c r="K46" s="149" t="s">
        <v>273</v>
      </c>
    </row>
  </sheetData>
  <sortState xmlns:xlrd2="http://schemas.microsoft.com/office/spreadsheetml/2017/richdata2" ref="S3:S9">
    <sortCondition ref="S3"/>
  </sortState>
  <phoneticPr fontId="23" type="noConversion"/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3"/>
  <sheetViews>
    <sheetView topLeftCell="A11" workbookViewId="0">
      <selection activeCell="B15" sqref="B15:D22"/>
    </sheetView>
  </sheetViews>
  <sheetFormatPr baseColWidth="10" defaultRowHeight="14.4" x14ac:dyDescent="0.3"/>
  <cols>
    <col min="1" max="1" width="14" style="5" customWidth="1"/>
    <col min="2" max="2" width="53.88671875" customWidth="1"/>
    <col min="3" max="3" width="17" customWidth="1"/>
    <col min="4" max="4" width="16.109375" customWidth="1"/>
    <col min="5" max="5" width="17.88671875" customWidth="1"/>
    <col min="6" max="6" width="14.44140625" bestFit="1" customWidth="1"/>
    <col min="7" max="7" width="17.44140625" customWidth="1"/>
  </cols>
  <sheetData>
    <row r="1" spans="1:4" x14ac:dyDescent="0.3">
      <c r="A1" s="2"/>
      <c r="B1" s="25"/>
      <c r="C1" s="25"/>
      <c r="D1" s="25"/>
    </row>
    <row r="2" spans="1:4" x14ac:dyDescent="0.3">
      <c r="A2" s="2"/>
      <c r="B2" s="26" t="s">
        <v>19</v>
      </c>
      <c r="C2" s="14"/>
      <c r="D2" s="25"/>
    </row>
    <row r="3" spans="1:4" x14ac:dyDescent="0.3">
      <c r="A3" s="2"/>
      <c r="B3" s="26" t="s">
        <v>20</v>
      </c>
      <c r="C3" s="15"/>
      <c r="D3" s="27"/>
    </row>
    <row r="4" spans="1:4" x14ac:dyDescent="0.3">
      <c r="A4" s="2"/>
      <c r="B4" s="26" t="s">
        <v>21</v>
      </c>
      <c r="C4" s="15"/>
      <c r="D4" s="27"/>
    </row>
    <row r="5" spans="1:4" x14ac:dyDescent="0.3">
      <c r="A5" s="2"/>
      <c r="B5" s="14"/>
      <c r="C5" s="14"/>
      <c r="D5" s="25"/>
    </row>
    <row r="6" spans="1:4" x14ac:dyDescent="0.3">
      <c r="A6" s="2"/>
      <c r="B6" s="25"/>
      <c r="C6" s="25"/>
      <c r="D6" s="25"/>
    </row>
    <row r="7" spans="1:4" x14ac:dyDescent="0.3">
      <c r="A7" s="273" t="s">
        <v>78</v>
      </c>
      <c r="B7" s="273"/>
      <c r="C7" s="273"/>
      <c r="D7" s="273"/>
    </row>
    <row r="8" spans="1:4" x14ac:dyDescent="0.3">
      <c r="A8" s="5" t="s">
        <v>166</v>
      </c>
      <c r="B8" s="5"/>
      <c r="C8" s="5"/>
      <c r="D8" s="7"/>
    </row>
    <row r="9" spans="1:4" ht="17.25" customHeight="1" x14ac:dyDescent="0.3">
      <c r="A9" s="90" t="s">
        <v>79</v>
      </c>
      <c r="B9" s="91"/>
      <c r="C9" s="25"/>
      <c r="D9" s="25"/>
    </row>
    <row r="10" spans="1:4" x14ac:dyDescent="0.3">
      <c r="A10" s="2" t="s">
        <v>0</v>
      </c>
      <c r="B10" s="27" t="s">
        <v>0</v>
      </c>
      <c r="C10" s="27"/>
      <c r="D10" s="25"/>
    </row>
    <row r="11" spans="1:4" x14ac:dyDescent="0.3">
      <c r="A11" s="4"/>
      <c r="B11" s="4" t="s">
        <v>1</v>
      </c>
      <c r="C11" s="29" t="s">
        <v>167</v>
      </c>
      <c r="D11" s="3" t="s">
        <v>2</v>
      </c>
    </row>
    <row r="12" spans="1:4" x14ac:dyDescent="0.3">
      <c r="A12" s="28"/>
      <c r="B12" s="28"/>
      <c r="C12" s="74"/>
      <c r="D12" s="75"/>
    </row>
    <row r="13" spans="1:4" x14ac:dyDescent="0.3">
      <c r="A13" s="77"/>
      <c r="B13" s="81" t="s">
        <v>22</v>
      </c>
      <c r="C13" s="112">
        <f>C23+C15</f>
        <v>0</v>
      </c>
      <c r="D13" s="99">
        <f>+D19</f>
        <v>0</v>
      </c>
    </row>
    <row r="14" spans="1:4" x14ac:dyDescent="0.3">
      <c r="A14" s="28"/>
      <c r="B14" s="28"/>
      <c r="C14" s="28"/>
      <c r="D14" s="76"/>
    </row>
    <row r="15" spans="1:4" x14ac:dyDescent="0.3">
      <c r="A15" s="78">
        <v>2.1</v>
      </c>
      <c r="B15" s="80" t="s">
        <v>68</v>
      </c>
      <c r="C15" s="82">
        <f>C16</f>
        <v>0</v>
      </c>
      <c r="D15" s="106"/>
    </row>
    <row r="16" spans="1:4" x14ac:dyDescent="0.3">
      <c r="A16" s="79" t="s">
        <v>147</v>
      </c>
      <c r="B16" s="73" t="s">
        <v>157</v>
      </c>
      <c r="C16" s="113">
        <f>C18+C19+C20+C21+C22</f>
        <v>0</v>
      </c>
      <c r="D16" s="107"/>
    </row>
    <row r="17" spans="1:7" x14ac:dyDescent="0.3">
      <c r="A17" s="58" t="s">
        <v>148</v>
      </c>
      <c r="B17" s="62" t="s">
        <v>69</v>
      </c>
      <c r="C17" s="63"/>
      <c r="D17" s="108">
        <v>0</v>
      </c>
    </row>
    <row r="18" spans="1:7" x14ac:dyDescent="0.3">
      <c r="A18" s="34" t="s">
        <v>88</v>
      </c>
      <c r="B18" s="12" t="s">
        <v>41</v>
      </c>
      <c r="C18" s="30">
        <v>0</v>
      </c>
      <c r="D18" s="109">
        <v>0</v>
      </c>
    </row>
    <row r="19" spans="1:7" x14ac:dyDescent="0.3">
      <c r="A19" s="34" t="s">
        <v>89</v>
      </c>
      <c r="B19" s="12" t="s">
        <v>42</v>
      </c>
      <c r="C19" s="88">
        <v>0</v>
      </c>
      <c r="D19" s="92">
        <v>0</v>
      </c>
    </row>
    <row r="20" spans="1:7" x14ac:dyDescent="0.3">
      <c r="A20" s="34" t="s">
        <v>90</v>
      </c>
      <c r="B20" s="12" t="s">
        <v>43</v>
      </c>
      <c r="C20" s="30"/>
      <c r="D20" s="92">
        <v>0</v>
      </c>
    </row>
    <row r="21" spans="1:7" x14ac:dyDescent="0.3">
      <c r="A21" s="34" t="s">
        <v>91</v>
      </c>
      <c r="B21" s="12" t="s">
        <v>44</v>
      </c>
      <c r="C21" s="30">
        <v>0</v>
      </c>
      <c r="D21" s="92">
        <v>0</v>
      </c>
    </row>
    <row r="22" spans="1:7" x14ac:dyDescent="0.3">
      <c r="A22" s="34" t="s">
        <v>92</v>
      </c>
      <c r="B22" s="72" t="s">
        <v>64</v>
      </c>
      <c r="C22" s="30">
        <v>0</v>
      </c>
      <c r="D22" s="92">
        <v>0</v>
      </c>
    </row>
    <row r="23" spans="1:7" x14ac:dyDescent="0.3">
      <c r="A23" s="34"/>
      <c r="B23" s="89" t="s">
        <v>77</v>
      </c>
      <c r="C23" s="87">
        <v>0</v>
      </c>
      <c r="D23" s="92">
        <v>0</v>
      </c>
      <c r="E23" s="8"/>
      <c r="F23" s="8"/>
      <c r="G23" s="8"/>
    </row>
    <row r="24" spans="1:7" x14ac:dyDescent="0.3">
      <c r="A24" s="25"/>
      <c r="B24" s="11"/>
      <c r="C24" s="30"/>
      <c r="D24" s="31"/>
      <c r="F24" s="57"/>
    </row>
    <row r="25" spans="1:7" x14ac:dyDescent="0.3">
      <c r="A25" s="79" t="s">
        <v>149</v>
      </c>
      <c r="B25" s="39" t="s">
        <v>66</v>
      </c>
      <c r="C25" s="113">
        <f>SUM(C26)</f>
        <v>0</v>
      </c>
      <c r="D25" s="105">
        <f>SUM(D26)</f>
        <v>0</v>
      </c>
      <c r="F25" s="57"/>
    </row>
    <row r="26" spans="1:7" x14ac:dyDescent="0.3">
      <c r="A26" s="58" t="s">
        <v>150</v>
      </c>
      <c r="B26" s="62" t="s">
        <v>67</v>
      </c>
      <c r="C26" s="63">
        <v>0</v>
      </c>
      <c r="D26" s="93">
        <v>0</v>
      </c>
      <c r="F26" s="57"/>
    </row>
    <row r="27" spans="1:7" x14ac:dyDescent="0.3">
      <c r="A27" s="17" t="s">
        <v>93</v>
      </c>
      <c r="B27" s="19" t="s">
        <v>67</v>
      </c>
      <c r="C27" s="32">
        <v>0</v>
      </c>
      <c r="D27" s="92">
        <v>0</v>
      </c>
      <c r="F27" s="57"/>
    </row>
    <row r="28" spans="1:7" x14ac:dyDescent="0.3">
      <c r="A28" s="17"/>
      <c r="B28" s="19"/>
      <c r="C28" s="32"/>
      <c r="D28" s="31"/>
      <c r="F28" s="57"/>
    </row>
    <row r="29" spans="1:7" x14ac:dyDescent="0.3">
      <c r="A29" s="77"/>
      <c r="B29" s="39" t="s">
        <v>12</v>
      </c>
      <c r="C29" s="114">
        <f>SUM(C31+C51+C82+C86+C94+C99)</f>
        <v>0</v>
      </c>
      <c r="D29" s="97">
        <f>+D31+D99</f>
        <v>0</v>
      </c>
    </row>
    <row r="30" spans="1:7" x14ac:dyDescent="0.3">
      <c r="A30" s="16"/>
      <c r="B30" s="19"/>
      <c r="C30" s="32"/>
      <c r="D30" s="33"/>
    </row>
    <row r="31" spans="1:7" x14ac:dyDescent="0.3">
      <c r="A31" s="77" t="s">
        <v>151</v>
      </c>
      <c r="B31" s="39" t="s">
        <v>14</v>
      </c>
      <c r="C31" s="113">
        <f>+C33+C35+C37+C39+C45</f>
        <v>0</v>
      </c>
      <c r="D31" s="97"/>
    </row>
    <row r="32" spans="1:7" s="1" customFormat="1" x14ac:dyDescent="0.3">
      <c r="A32" s="49"/>
      <c r="B32" s="19"/>
      <c r="C32" s="32"/>
      <c r="D32" s="33"/>
    </row>
    <row r="33" spans="1:6" s="1" customFormat="1" x14ac:dyDescent="0.3">
      <c r="A33" s="61" t="s">
        <v>152</v>
      </c>
      <c r="B33" s="62" t="s">
        <v>55</v>
      </c>
      <c r="C33" s="63">
        <f>SUM(C34)</f>
        <v>0</v>
      </c>
      <c r="D33" s="93"/>
      <c r="E33"/>
    </row>
    <row r="34" spans="1:6" x14ac:dyDescent="0.3">
      <c r="A34" s="46" t="s">
        <v>94</v>
      </c>
      <c r="B34" s="54" t="s">
        <v>23</v>
      </c>
      <c r="C34" s="55"/>
      <c r="D34" s="94"/>
      <c r="F34" s="8"/>
    </row>
    <row r="35" spans="1:6" s="44" customFormat="1" x14ac:dyDescent="0.3">
      <c r="A35" s="58" t="s">
        <v>153</v>
      </c>
      <c r="B35" s="59" t="s">
        <v>56</v>
      </c>
      <c r="C35" s="60">
        <f>SUM(C36)</f>
        <v>0</v>
      </c>
      <c r="D35" s="95">
        <f>SUM(D36)</f>
        <v>0</v>
      </c>
      <c r="E35"/>
      <c r="F35" s="50"/>
    </row>
    <row r="36" spans="1:6" x14ac:dyDescent="0.3">
      <c r="A36" s="46" t="s">
        <v>95</v>
      </c>
      <c r="B36" s="56" t="s">
        <v>25</v>
      </c>
      <c r="C36" s="55">
        <f>C34*0.0417</f>
        <v>0</v>
      </c>
      <c r="D36" s="94">
        <f>+D34*4.17%</f>
        <v>0</v>
      </c>
    </row>
    <row r="37" spans="1:6" s="44" customFormat="1" x14ac:dyDescent="0.3">
      <c r="A37" s="58" t="s">
        <v>154</v>
      </c>
      <c r="B37" s="59" t="s">
        <v>57</v>
      </c>
      <c r="C37" s="60">
        <f>SUM(C38)</f>
        <v>0</v>
      </c>
      <c r="D37" s="95">
        <f>SUM(D38)</f>
        <v>0</v>
      </c>
      <c r="E37"/>
      <c r="F37" s="50"/>
    </row>
    <row r="38" spans="1:6" x14ac:dyDescent="0.3">
      <c r="A38" s="46" t="s">
        <v>96</v>
      </c>
      <c r="B38" s="54" t="s">
        <v>24</v>
      </c>
      <c r="C38" s="55">
        <f>C34*0.0833</f>
        <v>0</v>
      </c>
      <c r="D38" s="94">
        <f>+D34*8.33%</f>
        <v>0</v>
      </c>
    </row>
    <row r="39" spans="1:6" s="44" customFormat="1" x14ac:dyDescent="0.3">
      <c r="A39" s="58" t="s">
        <v>155</v>
      </c>
      <c r="B39" s="59" t="s">
        <v>58</v>
      </c>
      <c r="C39" s="60">
        <f>SUM(C40:C44)</f>
        <v>0</v>
      </c>
      <c r="D39" s="95">
        <f>+D40</f>
        <v>0</v>
      </c>
      <c r="E39"/>
    </row>
    <row r="40" spans="1:6" x14ac:dyDescent="0.3">
      <c r="A40" s="46" t="s">
        <v>97</v>
      </c>
      <c r="B40" s="54" t="s">
        <v>163</v>
      </c>
      <c r="C40" s="55">
        <f>C34*0.0934</f>
        <v>0</v>
      </c>
      <c r="D40" s="94">
        <f>+D34*9.25%</f>
        <v>0</v>
      </c>
      <c r="F40" s="8"/>
    </row>
    <row r="41" spans="1:6" x14ac:dyDescent="0.3">
      <c r="A41" s="46" t="s">
        <v>98</v>
      </c>
      <c r="B41" s="54" t="s">
        <v>27</v>
      </c>
      <c r="C41" s="55">
        <f>C34*0.005</f>
        <v>0</v>
      </c>
      <c r="D41" s="94">
        <f>+D34*0.5%</f>
        <v>0</v>
      </c>
    </row>
    <row r="42" spans="1:6" x14ac:dyDescent="0.3">
      <c r="A42" s="46" t="s">
        <v>99</v>
      </c>
      <c r="B42" s="54" t="s">
        <v>65</v>
      </c>
      <c r="C42" s="55">
        <f>+C34*0.015</f>
        <v>0</v>
      </c>
      <c r="D42" s="94">
        <f>+D34*1.5%</f>
        <v>0</v>
      </c>
    </row>
    <row r="43" spans="1:6" x14ac:dyDescent="0.3">
      <c r="A43" s="46" t="s">
        <v>100</v>
      </c>
      <c r="B43" s="54" t="s">
        <v>28</v>
      </c>
      <c r="C43" s="55">
        <f>C34*0.05</f>
        <v>0</v>
      </c>
      <c r="D43" s="94">
        <f>+D34*5%</f>
        <v>0</v>
      </c>
    </row>
    <row r="44" spans="1:6" x14ac:dyDescent="0.3">
      <c r="A44" s="46" t="s">
        <v>101</v>
      </c>
      <c r="B44" s="54" t="s">
        <v>29</v>
      </c>
      <c r="C44" s="52">
        <f>C34*0.005</f>
        <v>0</v>
      </c>
      <c r="D44" s="94">
        <f>+D34*0.5%</f>
        <v>0</v>
      </c>
    </row>
    <row r="45" spans="1:6" x14ac:dyDescent="0.3">
      <c r="A45" s="58" t="s">
        <v>156</v>
      </c>
      <c r="B45" s="59" t="s">
        <v>59</v>
      </c>
      <c r="C45" s="60">
        <f>SUM(C46:C49)</f>
        <v>0</v>
      </c>
      <c r="D45" s="95">
        <f>SUM(D46:D49)</f>
        <v>0</v>
      </c>
    </row>
    <row r="46" spans="1:6" x14ac:dyDescent="0.3">
      <c r="A46" s="46" t="s">
        <v>102</v>
      </c>
      <c r="B46" s="51" t="s">
        <v>162</v>
      </c>
      <c r="C46" s="52">
        <f>C34*0.0508</f>
        <v>0</v>
      </c>
      <c r="D46" s="96">
        <f>+D34*5.08%</f>
        <v>0</v>
      </c>
    </row>
    <row r="47" spans="1:6" x14ac:dyDescent="0.3">
      <c r="A47" s="46" t="s">
        <v>103</v>
      </c>
      <c r="B47" s="54" t="s">
        <v>30</v>
      </c>
      <c r="C47" s="52">
        <f>C34*0.005</f>
        <v>0</v>
      </c>
      <c r="D47" s="96">
        <f>+D34*0.5%</f>
        <v>0</v>
      </c>
    </row>
    <row r="48" spans="1:6" x14ac:dyDescent="0.3">
      <c r="A48" s="46" t="s">
        <v>104</v>
      </c>
      <c r="B48" s="54" t="s">
        <v>31</v>
      </c>
      <c r="C48" s="52">
        <f>C34*0.03</f>
        <v>0</v>
      </c>
      <c r="D48" s="96">
        <f>+D34*3%</f>
        <v>0</v>
      </c>
    </row>
    <row r="49" spans="1:7" x14ac:dyDescent="0.3">
      <c r="A49" s="85" t="s">
        <v>105</v>
      </c>
      <c r="B49" s="54" t="s">
        <v>87</v>
      </c>
      <c r="C49" s="52">
        <f>C34*0.015</f>
        <v>0</v>
      </c>
      <c r="D49" s="96">
        <f>+D34*1%</f>
        <v>0</v>
      </c>
    </row>
    <row r="50" spans="1:7" x14ac:dyDescent="0.3">
      <c r="A50" s="18"/>
      <c r="B50" s="20"/>
      <c r="C50" s="52"/>
      <c r="D50" s="53"/>
    </row>
    <row r="51" spans="1:7" x14ac:dyDescent="0.3">
      <c r="A51" s="38" t="s">
        <v>146</v>
      </c>
      <c r="B51" s="39" t="s">
        <v>3</v>
      </c>
      <c r="C51" s="115">
        <f>+C52+C56+C58+C66+C70+C76+C78</f>
        <v>0</v>
      </c>
      <c r="D51" s="100">
        <f>SUM(D52+D56+D58+D66+D70+D76+D78)</f>
        <v>0</v>
      </c>
    </row>
    <row r="52" spans="1:7" x14ac:dyDescent="0.3">
      <c r="A52" s="64" t="s">
        <v>106</v>
      </c>
      <c r="B52" s="65" t="s">
        <v>18</v>
      </c>
      <c r="C52" s="66">
        <f>SUM(C53:C55)</f>
        <v>0</v>
      </c>
      <c r="D52" s="101">
        <f>SUM(D53:D55)</f>
        <v>0</v>
      </c>
      <c r="F52" s="83"/>
      <c r="G52" s="13"/>
    </row>
    <row r="53" spans="1:7" s="1" customFormat="1" x14ac:dyDescent="0.3">
      <c r="A53" s="46" t="s">
        <v>107</v>
      </c>
      <c r="B53" s="12" t="s">
        <v>46</v>
      </c>
      <c r="C53" s="6">
        <v>0</v>
      </c>
      <c r="D53" s="92">
        <v>0</v>
      </c>
      <c r="E53"/>
      <c r="F53" s="83"/>
      <c r="G53" s="83"/>
    </row>
    <row r="54" spans="1:7" s="1" customFormat="1" x14ac:dyDescent="0.3">
      <c r="A54" s="46" t="s">
        <v>108</v>
      </c>
      <c r="B54" s="12" t="s">
        <v>72</v>
      </c>
      <c r="C54" s="6">
        <v>0</v>
      </c>
      <c r="D54" s="92">
        <v>0</v>
      </c>
      <c r="E54"/>
      <c r="F54" s="83"/>
      <c r="G54" s="83"/>
    </row>
    <row r="55" spans="1:7" s="47" customFormat="1" x14ac:dyDescent="0.3">
      <c r="A55" s="46" t="s">
        <v>109</v>
      </c>
      <c r="B55" s="12" t="s">
        <v>50</v>
      </c>
      <c r="C55" s="6">
        <v>0</v>
      </c>
      <c r="D55" s="92">
        <v>0</v>
      </c>
      <c r="E55"/>
    </row>
    <row r="56" spans="1:7" s="45" customFormat="1" x14ac:dyDescent="0.3">
      <c r="A56" s="64" t="s">
        <v>110</v>
      </c>
      <c r="B56" s="65" t="s">
        <v>48</v>
      </c>
      <c r="C56" s="116">
        <f>SUM(C57)</f>
        <v>0</v>
      </c>
      <c r="D56" s="102">
        <f>SUM(D57)</f>
        <v>0</v>
      </c>
      <c r="E56"/>
    </row>
    <row r="57" spans="1:7" s="1" customFormat="1" x14ac:dyDescent="0.3">
      <c r="A57" s="46" t="s">
        <v>111</v>
      </c>
      <c r="B57" s="12" t="s">
        <v>49</v>
      </c>
      <c r="C57" s="6">
        <v>0</v>
      </c>
      <c r="D57" s="92">
        <v>0</v>
      </c>
      <c r="E57"/>
    </row>
    <row r="58" spans="1:7" s="44" customFormat="1" x14ac:dyDescent="0.3">
      <c r="A58" s="64" t="s">
        <v>112</v>
      </c>
      <c r="B58" s="69" t="s">
        <v>4</v>
      </c>
      <c r="C58" s="117">
        <f>SUM(C59:C61)</f>
        <v>0</v>
      </c>
      <c r="D58" s="98">
        <f>SUM(D59:D64)</f>
        <v>0</v>
      </c>
      <c r="E58"/>
    </row>
    <row r="59" spans="1:7" x14ac:dyDescent="0.3">
      <c r="A59" s="46" t="s">
        <v>113</v>
      </c>
      <c r="B59" s="34" t="s">
        <v>15</v>
      </c>
      <c r="C59" s="30"/>
      <c r="D59" s="92">
        <v>0</v>
      </c>
    </row>
    <row r="60" spans="1:7" x14ac:dyDescent="0.3">
      <c r="A60" s="46" t="s">
        <v>114</v>
      </c>
      <c r="B60" s="34" t="s">
        <v>32</v>
      </c>
      <c r="C60" s="30">
        <v>0</v>
      </c>
      <c r="D60" s="92">
        <v>0</v>
      </c>
    </row>
    <row r="61" spans="1:7" x14ac:dyDescent="0.3">
      <c r="A61" s="46" t="s">
        <v>115</v>
      </c>
      <c r="B61" s="34" t="s">
        <v>36</v>
      </c>
      <c r="C61" s="30">
        <f>+$C$15*10%</f>
        <v>0</v>
      </c>
      <c r="D61" s="92">
        <v>0</v>
      </c>
    </row>
    <row r="62" spans="1:7" x14ac:dyDescent="0.3">
      <c r="A62" s="46" t="s">
        <v>116</v>
      </c>
      <c r="B62" s="34" t="s">
        <v>80</v>
      </c>
      <c r="C62" s="30">
        <f>+$C$15*5%</f>
        <v>0</v>
      </c>
      <c r="D62" s="92">
        <v>0</v>
      </c>
    </row>
    <row r="63" spans="1:7" x14ac:dyDescent="0.3">
      <c r="A63" s="46" t="s">
        <v>164</v>
      </c>
      <c r="B63" s="34" t="s">
        <v>81</v>
      </c>
      <c r="C63" s="30">
        <f>+$C$15*2%</f>
        <v>0</v>
      </c>
      <c r="D63" s="92">
        <v>0</v>
      </c>
    </row>
    <row r="64" spans="1:7" x14ac:dyDescent="0.3">
      <c r="A64" s="46" t="s">
        <v>165</v>
      </c>
      <c r="B64" s="34" t="s">
        <v>82</v>
      </c>
      <c r="C64" s="30">
        <f>+$C$15*3%</f>
        <v>0</v>
      </c>
      <c r="D64" s="92">
        <v>0</v>
      </c>
    </row>
    <row r="65" spans="1:5" x14ac:dyDescent="0.3">
      <c r="A65" s="46"/>
      <c r="B65" s="34"/>
      <c r="C65" s="30"/>
      <c r="D65" s="92"/>
    </row>
    <row r="66" spans="1:5" s="44" customFormat="1" x14ac:dyDescent="0.3">
      <c r="A66" s="68" t="s">
        <v>117</v>
      </c>
      <c r="B66" s="69" t="s">
        <v>5</v>
      </c>
      <c r="C66" s="117">
        <f>SUM(C68)</f>
        <v>0</v>
      </c>
      <c r="D66" s="98">
        <f>SUM(D68)</f>
        <v>0</v>
      </c>
      <c r="E66"/>
    </row>
    <row r="67" spans="1:5" s="44" customFormat="1" x14ac:dyDescent="0.3">
      <c r="A67" s="46" t="s">
        <v>118</v>
      </c>
      <c r="B67" s="84" t="s">
        <v>73</v>
      </c>
      <c r="C67" s="30">
        <v>0</v>
      </c>
      <c r="D67" s="92">
        <v>0</v>
      </c>
      <c r="E67"/>
    </row>
    <row r="68" spans="1:5" x14ac:dyDescent="0.3">
      <c r="A68" s="46" t="s">
        <v>119</v>
      </c>
      <c r="B68" s="34" t="s">
        <v>33</v>
      </c>
      <c r="C68" s="30">
        <v>0</v>
      </c>
      <c r="D68" s="92">
        <v>0</v>
      </c>
    </row>
    <row r="69" spans="1:5" x14ac:dyDescent="0.3">
      <c r="A69" s="46" t="s">
        <v>120</v>
      </c>
      <c r="B69" s="34" t="s">
        <v>76</v>
      </c>
      <c r="C69" s="30">
        <v>0</v>
      </c>
      <c r="D69" s="92">
        <v>0</v>
      </c>
    </row>
    <row r="70" spans="1:5" s="44" customFormat="1" x14ac:dyDescent="0.3">
      <c r="A70" s="68" t="s">
        <v>121</v>
      </c>
      <c r="B70" s="69" t="s">
        <v>6</v>
      </c>
      <c r="C70" s="117">
        <f>SUM(C71:C72)</f>
        <v>0</v>
      </c>
      <c r="D70" s="98">
        <f>SUM(D71:D72)</f>
        <v>0</v>
      </c>
      <c r="E70"/>
    </row>
    <row r="71" spans="1:5" x14ac:dyDescent="0.3">
      <c r="A71" s="46" t="s">
        <v>122</v>
      </c>
      <c r="B71" s="34" t="s">
        <v>34</v>
      </c>
      <c r="C71" s="30">
        <v>0</v>
      </c>
      <c r="D71" s="92">
        <v>0</v>
      </c>
    </row>
    <row r="72" spans="1:5" x14ac:dyDescent="0.3">
      <c r="A72" s="46" t="s">
        <v>123</v>
      </c>
      <c r="B72" s="34" t="s">
        <v>35</v>
      </c>
      <c r="C72" s="30">
        <v>0</v>
      </c>
      <c r="D72" s="92">
        <v>0</v>
      </c>
    </row>
    <row r="73" spans="1:5" x14ac:dyDescent="0.3">
      <c r="A73" s="46" t="s">
        <v>124</v>
      </c>
      <c r="B73" s="34" t="s">
        <v>70</v>
      </c>
      <c r="C73" s="30">
        <v>0</v>
      </c>
      <c r="D73" s="92">
        <v>0</v>
      </c>
    </row>
    <row r="74" spans="1:5" x14ac:dyDescent="0.3">
      <c r="A74" s="46" t="s">
        <v>125</v>
      </c>
      <c r="B74" s="34" t="s">
        <v>71</v>
      </c>
      <c r="C74" s="30">
        <v>0</v>
      </c>
      <c r="D74" s="92">
        <v>0</v>
      </c>
    </row>
    <row r="75" spans="1:5" x14ac:dyDescent="0.3">
      <c r="A75" s="46"/>
      <c r="B75" s="34"/>
      <c r="C75" s="30"/>
      <c r="D75" s="92"/>
    </row>
    <row r="76" spans="1:5" x14ac:dyDescent="0.3">
      <c r="A76" s="64" t="s">
        <v>126</v>
      </c>
      <c r="B76" s="71" t="s">
        <v>51</v>
      </c>
      <c r="C76" s="118">
        <f>SUM(C77)</f>
        <v>0</v>
      </c>
      <c r="D76" s="102">
        <f>SUM(D77)</f>
        <v>0</v>
      </c>
    </row>
    <row r="77" spans="1:5" x14ac:dyDescent="0.3">
      <c r="A77" s="46" t="s">
        <v>127</v>
      </c>
      <c r="B77" s="34" t="s">
        <v>161</v>
      </c>
      <c r="C77" s="30">
        <f>+C34*0.0051</f>
        <v>0</v>
      </c>
      <c r="D77" s="92">
        <v>0</v>
      </c>
    </row>
    <row r="78" spans="1:5" s="44" customFormat="1" x14ac:dyDescent="0.3">
      <c r="A78" s="68" t="s">
        <v>128</v>
      </c>
      <c r="B78" s="69" t="s">
        <v>7</v>
      </c>
      <c r="C78" s="117">
        <f>SUM(C79:C80)</f>
        <v>0</v>
      </c>
      <c r="D78" s="98">
        <f>SUM(D79:D80)</f>
        <v>0</v>
      </c>
      <c r="E78"/>
    </row>
    <row r="79" spans="1:5" x14ac:dyDescent="0.3">
      <c r="A79" s="46" t="s">
        <v>129</v>
      </c>
      <c r="B79" s="34" t="s">
        <v>13</v>
      </c>
      <c r="C79" s="30">
        <v>0</v>
      </c>
      <c r="D79" s="92">
        <v>0</v>
      </c>
    </row>
    <row r="80" spans="1:5" x14ac:dyDescent="0.3">
      <c r="A80" s="46" t="s">
        <v>130</v>
      </c>
      <c r="B80" s="34" t="s">
        <v>47</v>
      </c>
      <c r="C80" s="30">
        <v>0</v>
      </c>
      <c r="D80" s="92">
        <v>0</v>
      </c>
    </row>
    <row r="81" spans="1:5" x14ac:dyDescent="0.3">
      <c r="A81" s="17"/>
      <c r="B81" s="34"/>
      <c r="C81" s="30"/>
      <c r="D81" s="92"/>
    </row>
    <row r="82" spans="1:5" x14ac:dyDescent="0.3">
      <c r="A82" s="38" t="s">
        <v>158</v>
      </c>
      <c r="B82" s="39" t="s">
        <v>8</v>
      </c>
      <c r="C82" s="113">
        <f>+C83+C86+C89</f>
        <v>0</v>
      </c>
      <c r="D82" s="97">
        <f>+D83+D86+D89</f>
        <v>0</v>
      </c>
    </row>
    <row r="83" spans="1:5" s="1" customFormat="1" x14ac:dyDescent="0.3">
      <c r="A83" s="64" t="s">
        <v>131</v>
      </c>
      <c r="B83" s="65" t="s">
        <v>53</v>
      </c>
      <c r="C83" s="67">
        <f>SUM(C84)</f>
        <v>0</v>
      </c>
      <c r="D83" s="103">
        <f>SUM(D84)</f>
        <v>0</v>
      </c>
      <c r="E83"/>
    </row>
    <row r="84" spans="1:5" x14ac:dyDescent="0.3">
      <c r="A84" s="46" t="s">
        <v>132</v>
      </c>
      <c r="B84" s="12" t="s">
        <v>16</v>
      </c>
      <c r="C84" s="30">
        <v>0</v>
      </c>
      <c r="D84" s="92">
        <v>0</v>
      </c>
    </row>
    <row r="85" spans="1:5" x14ac:dyDescent="0.3">
      <c r="A85" s="46" t="s">
        <v>133</v>
      </c>
      <c r="B85" s="12" t="s">
        <v>74</v>
      </c>
      <c r="C85" s="30">
        <v>0</v>
      </c>
      <c r="D85" s="92">
        <v>0</v>
      </c>
    </row>
    <row r="86" spans="1:5" s="1" customFormat="1" x14ac:dyDescent="0.3">
      <c r="A86" s="64" t="s">
        <v>134</v>
      </c>
      <c r="B86" s="65" t="s">
        <v>62</v>
      </c>
      <c r="C86" s="116">
        <f>SUM(C88)</f>
        <v>0</v>
      </c>
      <c r="D86" s="103">
        <f>SUM(D88)</f>
        <v>0</v>
      </c>
      <c r="E86"/>
    </row>
    <row r="87" spans="1:5" s="1" customFormat="1" x14ac:dyDescent="0.3">
      <c r="A87" s="46" t="s">
        <v>135</v>
      </c>
      <c r="B87" s="12" t="s">
        <v>75</v>
      </c>
      <c r="C87" s="30">
        <v>0</v>
      </c>
      <c r="D87" s="92">
        <v>0</v>
      </c>
      <c r="E87"/>
    </row>
    <row r="88" spans="1:5" x14ac:dyDescent="0.3">
      <c r="A88" s="46" t="s">
        <v>136</v>
      </c>
      <c r="B88" s="12" t="s">
        <v>63</v>
      </c>
      <c r="C88" s="30">
        <v>0</v>
      </c>
      <c r="D88" s="92">
        <v>0</v>
      </c>
    </row>
    <row r="89" spans="1:5" s="44" customFormat="1" x14ac:dyDescent="0.3">
      <c r="A89" s="64" t="s">
        <v>137</v>
      </c>
      <c r="B89" s="65" t="s">
        <v>52</v>
      </c>
      <c r="C89" s="118">
        <f>SUM(C90:C92)</f>
        <v>0</v>
      </c>
      <c r="D89" s="102">
        <f>SUM(D90:D92)</f>
        <v>0</v>
      </c>
      <c r="E89"/>
    </row>
    <row r="90" spans="1:5" x14ac:dyDescent="0.3">
      <c r="A90" s="46" t="s">
        <v>138</v>
      </c>
      <c r="B90" s="34" t="s">
        <v>37</v>
      </c>
      <c r="C90" s="30">
        <v>0</v>
      </c>
      <c r="D90" s="92">
        <v>0</v>
      </c>
    </row>
    <row r="91" spans="1:5" x14ac:dyDescent="0.3">
      <c r="A91" s="46" t="s">
        <v>139</v>
      </c>
      <c r="B91" s="34" t="s">
        <v>38</v>
      </c>
      <c r="C91" s="30">
        <v>0</v>
      </c>
      <c r="D91" s="92">
        <v>0</v>
      </c>
    </row>
    <row r="92" spans="1:5" x14ac:dyDescent="0.3">
      <c r="A92" s="46" t="s">
        <v>140</v>
      </c>
      <c r="B92" s="34" t="s">
        <v>39</v>
      </c>
      <c r="C92" s="30">
        <v>0</v>
      </c>
      <c r="D92" s="92">
        <v>0</v>
      </c>
    </row>
    <row r="93" spans="1:5" x14ac:dyDescent="0.3">
      <c r="A93" s="17"/>
      <c r="B93" s="34"/>
      <c r="C93" s="30"/>
      <c r="D93" s="92"/>
    </row>
    <row r="94" spans="1:5" s="40" customFormat="1" x14ac:dyDescent="0.3">
      <c r="A94" s="38" t="s">
        <v>159</v>
      </c>
      <c r="B94" s="39" t="s">
        <v>9</v>
      </c>
      <c r="C94" s="113">
        <f>SUM(C95)</f>
        <v>0</v>
      </c>
      <c r="D94" s="97">
        <f>SUM(D95)</f>
        <v>0</v>
      </c>
      <c r="E94"/>
    </row>
    <row r="95" spans="1:5" s="48" customFormat="1" x14ac:dyDescent="0.3">
      <c r="A95" s="64" t="s">
        <v>141</v>
      </c>
      <c r="B95" s="65" t="s">
        <v>54</v>
      </c>
      <c r="C95" s="67">
        <f>SUM(C96:C97)</f>
        <v>0</v>
      </c>
      <c r="D95" s="103">
        <f>SUM(D96:D97)</f>
        <v>0</v>
      </c>
      <c r="E95"/>
    </row>
    <row r="96" spans="1:5" x14ac:dyDescent="0.3">
      <c r="A96" s="46" t="s">
        <v>142</v>
      </c>
      <c r="B96" s="34" t="s">
        <v>40</v>
      </c>
      <c r="C96" s="30">
        <v>0</v>
      </c>
      <c r="D96" s="92">
        <v>0</v>
      </c>
    </row>
    <row r="97" spans="1:7" x14ac:dyDescent="0.3">
      <c r="A97" s="46" t="s">
        <v>143</v>
      </c>
      <c r="B97" s="34" t="s">
        <v>17</v>
      </c>
      <c r="C97" s="30">
        <v>0</v>
      </c>
      <c r="D97" s="92">
        <v>0</v>
      </c>
      <c r="G97" s="8"/>
    </row>
    <row r="98" spans="1:7" x14ac:dyDescent="0.3">
      <c r="A98" s="17"/>
      <c r="B98" s="34"/>
      <c r="C98" s="30"/>
      <c r="D98" s="92"/>
      <c r="G98" s="8"/>
    </row>
    <row r="99" spans="1:7" x14ac:dyDescent="0.3">
      <c r="A99" s="38" t="s">
        <v>160</v>
      </c>
      <c r="B99" s="39" t="s">
        <v>60</v>
      </c>
      <c r="C99" s="113">
        <f>SUM(C100)</f>
        <v>0</v>
      </c>
      <c r="D99" s="97">
        <f>SUM(D100)</f>
        <v>0</v>
      </c>
      <c r="G99" s="8"/>
    </row>
    <row r="100" spans="1:7" x14ac:dyDescent="0.3">
      <c r="A100" s="68" t="s">
        <v>144</v>
      </c>
      <c r="B100" s="69" t="s">
        <v>61</v>
      </c>
      <c r="C100" s="70">
        <f>SUM(C101)</f>
        <v>0</v>
      </c>
      <c r="D100" s="98">
        <f>SUM(D101)</f>
        <v>0</v>
      </c>
      <c r="G100" s="8"/>
    </row>
    <row r="101" spans="1:7" x14ac:dyDescent="0.3">
      <c r="A101" s="46" t="s">
        <v>145</v>
      </c>
      <c r="B101" s="51" t="s">
        <v>26</v>
      </c>
      <c r="C101" s="52">
        <f>C34*0.0533</f>
        <v>0</v>
      </c>
      <c r="D101" s="96">
        <f>+D34*5.33%</f>
        <v>0</v>
      </c>
    </row>
    <row r="102" spans="1:7" x14ac:dyDescent="0.3">
      <c r="A102" s="17"/>
      <c r="B102" s="34"/>
      <c r="C102" s="30"/>
      <c r="D102" s="31"/>
    </row>
    <row r="103" spans="1:7" x14ac:dyDescent="0.3">
      <c r="A103" s="86"/>
      <c r="B103" s="110" t="s">
        <v>83</v>
      </c>
      <c r="C103" s="111">
        <f>+C13-C29</f>
        <v>0</v>
      </c>
      <c r="D103" s="104">
        <f>+D13-D29</f>
        <v>0</v>
      </c>
    </row>
    <row r="104" spans="1:7" x14ac:dyDescent="0.3">
      <c r="A104" s="86"/>
      <c r="B104" s="110" t="s">
        <v>84</v>
      </c>
      <c r="C104" s="111"/>
      <c r="D104" s="104">
        <f>+C103*30%</f>
        <v>0</v>
      </c>
    </row>
    <row r="105" spans="1:7" x14ac:dyDescent="0.3">
      <c r="A105" s="86"/>
      <c r="B105" s="110" t="s">
        <v>85</v>
      </c>
      <c r="C105" s="111"/>
      <c r="D105" s="104">
        <f>+C103*35%</f>
        <v>0</v>
      </c>
    </row>
    <row r="106" spans="1:7" x14ac:dyDescent="0.3">
      <c r="A106" s="86"/>
      <c r="B106" s="110" t="s">
        <v>86</v>
      </c>
      <c r="C106" s="111"/>
      <c r="D106" s="104">
        <f>+C103*35%</f>
        <v>0</v>
      </c>
    </row>
    <row r="107" spans="1:7" x14ac:dyDescent="0.3">
      <c r="A107" s="274" t="s">
        <v>10</v>
      </c>
      <c r="B107" s="274"/>
      <c r="C107" s="274"/>
      <c r="D107" s="274"/>
    </row>
    <row r="108" spans="1:7" x14ac:dyDescent="0.3">
      <c r="A108" s="275" t="s">
        <v>11</v>
      </c>
      <c r="B108" s="275"/>
      <c r="C108" s="275"/>
      <c r="D108" s="275"/>
    </row>
    <row r="109" spans="1:7" x14ac:dyDescent="0.3">
      <c r="A109" s="10"/>
      <c r="B109" s="24"/>
      <c r="C109" s="36"/>
      <c r="D109" s="37"/>
    </row>
    <row r="110" spans="1:7" x14ac:dyDescent="0.3">
      <c r="A110" s="10"/>
      <c r="B110" s="24"/>
      <c r="C110" s="36"/>
      <c r="D110" s="37"/>
    </row>
    <row r="111" spans="1:7" x14ac:dyDescent="0.3">
      <c r="A111" s="10"/>
      <c r="B111" s="24"/>
      <c r="C111" s="36"/>
      <c r="D111" s="37"/>
    </row>
    <row r="112" spans="1:7" x14ac:dyDescent="0.3">
      <c r="A112" s="10"/>
      <c r="B112" s="24"/>
      <c r="C112" s="36"/>
      <c r="D112" s="37"/>
    </row>
    <row r="113" spans="1:4" x14ac:dyDescent="0.3">
      <c r="A113" s="10"/>
      <c r="B113" s="24"/>
      <c r="C113" s="36"/>
      <c r="D113" s="37"/>
    </row>
    <row r="114" spans="1:4" x14ac:dyDescent="0.3">
      <c r="A114" s="10"/>
      <c r="B114" s="24"/>
      <c r="C114" s="36"/>
      <c r="D114" s="37"/>
    </row>
    <row r="115" spans="1:4" x14ac:dyDescent="0.3">
      <c r="A115" s="10"/>
      <c r="B115" s="24"/>
      <c r="C115" s="36"/>
      <c r="D115" s="37"/>
    </row>
    <row r="116" spans="1:4" x14ac:dyDescent="0.3">
      <c r="A116" s="10"/>
      <c r="B116" s="24" t="s">
        <v>45</v>
      </c>
      <c r="C116" s="41"/>
      <c r="D116" s="37"/>
    </row>
    <row r="117" spans="1:4" x14ac:dyDescent="0.3">
      <c r="A117" s="10"/>
      <c r="B117" s="24"/>
      <c r="C117" s="41"/>
      <c r="D117" s="37"/>
    </row>
    <row r="118" spans="1:4" x14ac:dyDescent="0.3">
      <c r="A118" s="9"/>
      <c r="B118" s="22"/>
      <c r="C118" s="23"/>
      <c r="D118" s="35"/>
    </row>
    <row r="119" spans="1:4" x14ac:dyDescent="0.3">
      <c r="A119" s="10"/>
      <c r="B119" s="21"/>
      <c r="C119" s="42"/>
      <c r="D119" s="42"/>
    </row>
    <row r="120" spans="1:4" x14ac:dyDescent="0.3">
      <c r="A120" s="10"/>
      <c r="B120" s="21"/>
      <c r="C120" s="42"/>
      <c r="D120" s="42"/>
    </row>
    <row r="121" spans="1:4" x14ac:dyDescent="0.3">
      <c r="A121" s="10"/>
      <c r="B121" s="21"/>
      <c r="C121" s="42"/>
      <c r="D121" s="42"/>
    </row>
    <row r="122" spans="1:4" x14ac:dyDescent="0.3">
      <c r="B122" s="27"/>
      <c r="C122" s="27"/>
      <c r="D122" s="27"/>
    </row>
    <row r="123" spans="1:4" x14ac:dyDescent="0.3">
      <c r="A123" s="43"/>
      <c r="B123" s="13"/>
      <c r="C123" s="13"/>
      <c r="D123" s="13"/>
    </row>
  </sheetData>
  <mergeCells count="3">
    <mergeCell ref="A7:D7"/>
    <mergeCell ref="A107:D107"/>
    <mergeCell ref="A108:D108"/>
  </mergeCells>
  <conditionalFormatting sqref="A83:A93 A95:A65536 A1:A81">
    <cfRule type="duplicateValues" dxfId="2" priority="3" stopIfTrue="1"/>
  </conditionalFormatting>
  <conditionalFormatting sqref="A82">
    <cfRule type="duplicateValues" dxfId="1" priority="2" stopIfTrue="1"/>
  </conditionalFormatting>
  <conditionalFormatting sqref="A94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scale="9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Índice</vt:lpstr>
      <vt:lpstr>Resumen Presupuesto</vt:lpstr>
      <vt:lpstr>Detalle de Ingresos</vt:lpstr>
      <vt:lpstr>Beneficio cualitativo</vt:lpstr>
      <vt:lpstr>Remuneraciones</vt:lpstr>
      <vt:lpstr>Alquiler, Servicios y Bienes</vt:lpstr>
      <vt:lpstr>Escala Salarial</vt:lpstr>
      <vt:lpstr>Sistematización</vt:lpstr>
      <vt:lpstr>Presupuesto 2019</vt:lpstr>
      <vt:lpstr>Hoja1</vt:lpstr>
      <vt:lpstr>'Presupuesto 2019'!Área_de_impresión</vt:lpstr>
      <vt:lpstr>'Resumen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Ruiz Madrigal</dc:creator>
  <cp:lastModifiedBy>Administrador</cp:lastModifiedBy>
  <cp:lastPrinted>2020-08-26T21:57:55Z</cp:lastPrinted>
  <dcterms:created xsi:type="dcterms:W3CDTF">2012-04-12T23:19:57Z</dcterms:created>
  <dcterms:modified xsi:type="dcterms:W3CDTF">2020-10-14T17:00:53Z</dcterms:modified>
</cp:coreProperties>
</file>